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8\Q1-2018\"/>
    </mc:Choice>
  </mc:AlternateContent>
  <bookViews>
    <workbookView xWindow="240" yWindow="360" windowWidth="21075" windowHeight="9540"/>
  </bookViews>
  <sheets>
    <sheet name="Statements of Operations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Sheet'!$A$1:$C$53</definedName>
    <definedName name="_xlnm.Print_Area" localSheetId="7">'Reconciliation page'!$A$5:$F$84</definedName>
    <definedName name="_xlnm.Print_Area" localSheetId="2">'Statement of Cash Flows'!$A$1:$C$60</definedName>
    <definedName name="_xlnm.Print_Area" localSheetId="0">'Statements of Operations'!$A$1:$C$54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C29" i="9" l="1"/>
  <c r="B77" i="3" l="1"/>
  <c r="B78" i="3"/>
  <c r="C78" i="3"/>
  <c r="B81" i="3"/>
  <c r="C81" i="3"/>
  <c r="B34" i="2" l="1"/>
  <c r="B33" i="2"/>
  <c r="F33" i="8" l="1"/>
  <c r="D33" i="8" l="1"/>
  <c r="B29" i="3" l="1"/>
  <c r="B52" i="3" s="1"/>
  <c r="E49" i="10" l="1"/>
  <c r="D49" i="10"/>
  <c r="D51" i="10" s="1"/>
  <c r="C49" i="10"/>
  <c r="C51" i="10" s="1"/>
  <c r="B49" i="10"/>
  <c r="B51" i="10" s="1"/>
  <c r="F48" i="10"/>
  <c r="F47" i="10"/>
  <c r="F46" i="10"/>
  <c r="F45" i="10"/>
  <c r="F43" i="10"/>
  <c r="E23" i="10"/>
  <c r="D23" i="10"/>
  <c r="D25" i="10" s="1"/>
  <c r="C23" i="10"/>
  <c r="C25" i="10" s="1"/>
  <c r="B23" i="10"/>
  <c r="B25" i="10" s="1"/>
  <c r="F22" i="10"/>
  <c r="F21" i="10"/>
  <c r="F20" i="10"/>
  <c r="F19" i="10"/>
  <c r="F17" i="10"/>
  <c r="C38" i="10"/>
  <c r="D38" i="10"/>
  <c r="B38" i="10"/>
  <c r="C36" i="10"/>
  <c r="D36" i="10"/>
  <c r="E36" i="10"/>
  <c r="B36" i="10"/>
  <c r="F33" i="10"/>
  <c r="F34" i="10"/>
  <c r="F35" i="10"/>
  <c r="F32" i="10"/>
  <c r="F30" i="10"/>
  <c r="F54" i="9"/>
  <c r="F53" i="9"/>
  <c r="F52" i="9"/>
  <c r="E50" i="9"/>
  <c r="E55" i="9" s="1"/>
  <c r="D50" i="9"/>
  <c r="D55" i="9" s="1"/>
  <c r="D57" i="9" s="1"/>
  <c r="C50" i="9"/>
  <c r="C55" i="9" s="1"/>
  <c r="C57" i="9" s="1"/>
  <c r="B50" i="9"/>
  <c r="B55" i="9" s="1"/>
  <c r="B57" i="9" s="1"/>
  <c r="F49" i="9"/>
  <c r="F48" i="9"/>
  <c r="F50" i="9" s="1"/>
  <c r="F26" i="9"/>
  <c r="F25" i="9"/>
  <c r="F24" i="9"/>
  <c r="E22" i="9"/>
  <c r="E27" i="9" s="1"/>
  <c r="D22" i="9"/>
  <c r="D27" i="9" s="1"/>
  <c r="D29" i="9" s="1"/>
  <c r="C22" i="9"/>
  <c r="C27" i="9" s="1"/>
  <c r="B22" i="9"/>
  <c r="B27" i="9" s="1"/>
  <c r="B29" i="9" s="1"/>
  <c r="F21" i="9"/>
  <c r="F20" i="9"/>
  <c r="F22" i="9" s="1"/>
  <c r="F27" i="9" s="1"/>
  <c r="C43" i="9"/>
  <c r="D43" i="9"/>
  <c r="B43" i="9"/>
  <c r="C41" i="9"/>
  <c r="D41" i="9"/>
  <c r="E41" i="9"/>
  <c r="F41" i="9"/>
  <c r="B41" i="9"/>
  <c r="F40" i="9"/>
  <c r="F39" i="9"/>
  <c r="F38" i="9"/>
  <c r="C36" i="9"/>
  <c r="D36" i="9"/>
  <c r="E36" i="9"/>
  <c r="F36" i="9"/>
  <c r="B36" i="9"/>
  <c r="F35" i="9"/>
  <c r="F34" i="9"/>
  <c r="F49" i="10" l="1"/>
  <c r="F23" i="10"/>
  <c r="F55" i="9"/>
  <c r="F36" i="10"/>
  <c r="B26" i="4" l="1"/>
  <c r="B43" i="2"/>
  <c r="B27" i="2"/>
  <c r="A41" i="10" l="1"/>
  <c r="A28" i="10"/>
  <c r="A15" i="10"/>
  <c r="B46" i="3" l="1"/>
  <c r="B27" i="4" l="1"/>
  <c r="B52" i="4" l="1"/>
  <c r="B58" i="4"/>
  <c r="B57" i="4"/>
  <c r="B20" i="2" l="1"/>
  <c r="B19" i="1" l="1"/>
  <c r="B13" i="1" l="1"/>
  <c r="C32" i="1" l="1"/>
  <c r="C29" i="3" s="1"/>
  <c r="C52" i="3" s="1"/>
  <c r="C18" i="1"/>
  <c r="B60" i="4"/>
  <c r="C60" i="4"/>
  <c r="C52" i="4"/>
  <c r="B35" i="1"/>
  <c r="C35" i="1"/>
  <c r="C13" i="1"/>
  <c r="C12" i="4"/>
  <c r="C13" i="4"/>
  <c r="C14" i="4"/>
  <c r="B14" i="4"/>
  <c r="B13" i="4"/>
  <c r="B12" i="4"/>
  <c r="F27" i="8" l="1"/>
  <c r="G26" i="8"/>
  <c r="G25" i="8"/>
  <c r="F20" i="8"/>
  <c r="G19" i="8"/>
  <c r="G18" i="8"/>
  <c r="F13" i="8"/>
  <c r="G12" i="8"/>
  <c r="G11" i="8"/>
  <c r="E26" i="8"/>
  <c r="E25" i="8"/>
  <c r="D27" i="8"/>
  <c r="E19" i="8"/>
  <c r="E18" i="8"/>
  <c r="E12" i="8"/>
  <c r="E11" i="8"/>
  <c r="D20" i="8"/>
  <c r="D13" i="8"/>
  <c r="F29" i="8" l="1"/>
  <c r="F35" i="8" s="1"/>
  <c r="E20" i="8"/>
  <c r="E27" i="8"/>
  <c r="G27" i="8"/>
  <c r="D29" i="8"/>
  <c r="D35" i="8" s="1"/>
  <c r="G13" i="8"/>
  <c r="G20" i="8"/>
  <c r="E13" i="8"/>
  <c r="C59" i="3" l="1"/>
  <c r="C64" i="3" s="1"/>
  <c r="B59" i="3"/>
  <c r="B64" i="3" s="1"/>
  <c r="C47" i="3"/>
  <c r="B47" i="3"/>
  <c r="C31" i="3"/>
  <c r="C54" i="3" s="1"/>
  <c r="B31" i="3"/>
  <c r="B54" i="3" s="1"/>
  <c r="C30" i="3"/>
  <c r="C53" i="3" s="1"/>
  <c r="B30" i="3"/>
  <c r="B53" i="3" s="1"/>
  <c r="C28" i="3"/>
  <c r="C51" i="3" s="1"/>
  <c r="B28" i="3"/>
  <c r="B51" i="3" s="1"/>
  <c r="C27" i="3"/>
  <c r="B27" i="3"/>
  <c r="C26" i="3"/>
  <c r="B26" i="3"/>
  <c r="C24" i="3"/>
  <c r="B24" i="3"/>
  <c r="B27" i="8"/>
  <c r="C26" i="8"/>
  <c r="C25" i="8"/>
  <c r="B20" i="8"/>
  <c r="C19" i="8"/>
  <c r="C18" i="8"/>
  <c r="B13" i="8"/>
  <c r="C12" i="8"/>
  <c r="C11" i="8"/>
  <c r="D20" i="5"/>
  <c r="C20" i="5"/>
  <c r="D19" i="5"/>
  <c r="D21" i="5" s="1"/>
  <c r="C19" i="5"/>
  <c r="D12" i="5"/>
  <c r="D17" i="5" s="1"/>
  <c r="C12" i="5"/>
  <c r="C14" i="5" s="1"/>
  <c r="C49" i="4"/>
  <c r="C37" i="4"/>
  <c r="F58" i="2"/>
  <c r="F56" i="2"/>
  <c r="C52" i="2"/>
  <c r="B52" i="2"/>
  <c r="C36" i="2"/>
  <c r="C44" i="2" s="1"/>
  <c r="B36" i="2"/>
  <c r="B44" i="2" s="1"/>
  <c r="C28" i="2"/>
  <c r="C29" i="2" s="1"/>
  <c r="B28" i="2"/>
  <c r="C21" i="2"/>
  <c r="B21" i="2"/>
  <c r="C27" i="1"/>
  <c r="C25" i="3" s="1"/>
  <c r="B27" i="1"/>
  <c r="B25" i="3" s="1"/>
  <c r="C20" i="1"/>
  <c r="C22" i="1" s="1"/>
  <c r="B20" i="1"/>
  <c r="B22" i="1" s="1"/>
  <c r="C55" i="3" l="1"/>
  <c r="C20" i="8"/>
  <c r="B65" i="3"/>
  <c r="B66" i="3"/>
  <c r="B29" i="1"/>
  <c r="B37" i="1" s="1"/>
  <c r="B40" i="1" s="1"/>
  <c r="C29" i="1"/>
  <c r="C37" i="1" s="1"/>
  <c r="C40" i="1" s="1"/>
  <c r="C21" i="5"/>
  <c r="D14" i="5"/>
  <c r="D22" i="5"/>
  <c r="B49" i="4"/>
  <c r="B37" i="4"/>
  <c r="B53" i="2"/>
  <c r="B29" i="2"/>
  <c r="C53" i="2"/>
  <c r="C63" i="3"/>
  <c r="C65" i="3"/>
  <c r="C66" i="3"/>
  <c r="B63" i="3"/>
  <c r="B55" i="3"/>
  <c r="C13" i="8"/>
  <c r="B29" i="8"/>
  <c r="B35" i="8" s="1"/>
  <c r="C27" i="8"/>
  <c r="C17" i="5"/>
  <c r="C22" i="5" s="1"/>
  <c r="B44" i="1" l="1"/>
  <c r="B61" i="3" s="1"/>
  <c r="F57" i="2"/>
  <c r="F60" i="2" s="1"/>
  <c r="B23" i="3"/>
  <c r="B49" i="3" s="1"/>
  <c r="B57" i="3" s="1"/>
  <c r="B68" i="3" s="1"/>
  <c r="B10" i="4"/>
  <c r="B28" i="4" s="1"/>
  <c r="B80" i="3" s="1"/>
  <c r="B83" i="3" s="1"/>
  <c r="C44" i="1"/>
  <c r="C61" i="3" s="1"/>
  <c r="C10" i="4"/>
  <c r="C28" i="4" s="1"/>
  <c r="B43" i="1"/>
  <c r="C23" i="3"/>
  <c r="C49" i="3" s="1"/>
  <c r="C57" i="3" s="1"/>
  <c r="C68" i="3" s="1"/>
  <c r="C53" i="1" s="1"/>
  <c r="C43" i="1"/>
  <c r="C51" i="4" l="1"/>
  <c r="C54" i="4" s="1"/>
  <c r="C80" i="3"/>
  <c r="C83" i="3" s="1"/>
  <c r="B67" i="3"/>
  <c r="B33" i="3"/>
  <c r="B52" i="1" s="1"/>
  <c r="C67" i="3"/>
  <c r="C33" i="3"/>
  <c r="C52" i="1" s="1"/>
  <c r="B51" i="4"/>
  <c r="B54" i="4" s="1"/>
  <c r="B53" i="1"/>
</calcChain>
</file>

<file path=xl/sharedStrings.xml><?xml version="1.0" encoding="utf-8"?>
<sst xmlns="http://schemas.openxmlformats.org/spreadsheetml/2006/main" count="369" uniqueCount="218">
  <si>
    <t>Arch Coal, Inc. and Subsidiaries</t>
  </si>
  <si>
    <t>(In thousands, except per share data)</t>
  </si>
  <si>
    <t/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</si>
  <si>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</si>
  <si>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</si>
  <si>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</si>
  <si>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</si>
  <si>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</si>
  <si>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</si>
  <si>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</si>
  <si>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</si>
  <si>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</si>
  <si>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</si>
  <si>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</si>
  <si>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</si>
  <si>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</si>
  <si>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</si>
  <si>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</si>
  <si>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</si>
  <si>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</si>
  <si>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</si>
  <si>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</si>
  <si>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</si>
  <si>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</si>
  <si>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</si>
  <si>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</si>
  <si>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</si>
  <si>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</si>
  <si>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</si>
  <si>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</si>
  <si>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</si>
  <si>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</si>
  <si>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</si>
  <si>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</si>
  <si>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</si>
  <si>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</si>
  <si>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</si>
  <si>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</si>
  <si>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</si>
  <si>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</si>
  <si>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</si>
  <si>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</si>
  <si>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</si>
  <si>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</si>
  <si>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</si>
  <si>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</si>
  <si>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</si>
  <si>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</si>
  <si>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Tax impact of adjustments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</si>
  <si>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</si>
  <si>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</si>
  <si>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</si>
  <si>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</si>
  <si>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</si>
  <si>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</si>
  <si>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</si>
  <si>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</si>
  <si>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</si>
  <si>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</si>
  <si>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</si>
  <si>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</si>
  <si>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</si>
  <si>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</si>
  <si>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</si>
  <si>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</si>
  <si>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</si>
  <si>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</si>
  <si>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</si>
  <si>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</si>
  <si>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</si>
  <si>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</si>
  <si>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</si>
  <si>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</si>
  <si>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</si>
  <si>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</si>
  <si>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Tax impact of adjustment</t>
  </si>
  <si>
    <t xml:space="preserve">Restricted cash 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</si>
  <si>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</si>
  <si>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</si>
  <si>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</si>
  <si>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</si>
  <si>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</si>
  <si>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</si>
  <si>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</si>
  <si>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</si>
  <si>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>Basic weighted average shares outstanding</t>
  </si>
  <si>
    <t>Amortization of sales contracts, net</t>
  </si>
  <si>
    <t xml:space="preserve">considered in isolation, nor as an alternative to net income, income from operations, cash flows from operations or as a measure of our profitability, 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</si>
  <si>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</si>
  <si>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</si>
  <si>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</si>
  <si>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</si>
  <si>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</si>
  <si>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</si>
  <si>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</si>
  <si>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</si>
  <si>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</si>
  <si>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</si>
  <si>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>Liquidated damages under export logistics contracts</t>
  </si>
  <si>
    <t xml:space="preserve">Stockholders' equity </t>
  </si>
  <si>
    <t xml:space="preserve">Liabilities and Stockholders' Equity </t>
  </si>
  <si>
    <t>Income taxes, net</t>
  </si>
  <si>
    <t>Other operating income, net</t>
  </si>
  <si>
    <t>Payments to extinguish term loan due 2021</t>
  </si>
  <si>
    <t>Proceeds from issuance of term loan due 2024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</si>
  <si>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</si>
  <si>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</si>
  <si>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</si>
  <si>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</si>
  <si>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Retained earnings</t>
  </si>
  <si>
    <t>Treasury stock, at cost</t>
  </si>
  <si>
    <t>Purchases of treasury stock</t>
  </si>
  <si>
    <t>Weighted average shares outstanding</t>
  </si>
  <si>
    <t>Dividends declared per common share</t>
  </si>
  <si>
    <t>Cash provided by (used in) investing activities</t>
  </si>
  <si>
    <t>Beg RE</t>
  </si>
  <si>
    <t>CY Net Income</t>
  </si>
  <si>
    <t xml:space="preserve">Dividends </t>
  </si>
  <si>
    <t>Dividends accrued (RSU's)</t>
  </si>
  <si>
    <t>indicative of the Company's core operating performance.</t>
  </si>
  <si>
    <t xml:space="preserve">transactions that are not indicative of the Company's core operating performance. The adjustments made to arrive at these measures are </t>
  </si>
  <si>
    <t>accepted accounting principles.</t>
  </si>
  <si>
    <t>Provision for (benefit from) income taxes</t>
  </si>
  <si>
    <t xml:space="preserve">Net income </t>
  </si>
  <si>
    <t>Net income per common share</t>
  </si>
  <si>
    <t xml:space="preserve">Basic EPS </t>
  </si>
  <si>
    <t xml:space="preserve">Diluted EPS </t>
  </si>
  <si>
    <t>Adjusted diluted income per common share (A)</t>
  </si>
  <si>
    <t xml:space="preserve">Diluted income per share </t>
  </si>
  <si>
    <t>Adjusted diluted income per share</t>
  </si>
  <si>
    <t>Income before income taxes</t>
  </si>
  <si>
    <t>Three Months  Ended            December 31, 2017</t>
  </si>
  <si>
    <t>`</t>
  </si>
  <si>
    <t>Reconciliation of NON-GAAP Measures</t>
  </si>
  <si>
    <t>Quarter ended December 31, 2017</t>
  </si>
  <si>
    <t>Idle and Other</t>
  </si>
  <si>
    <t>Consolidated</t>
  </si>
  <si>
    <t>GAAP Revenues in the consolidated statements of operations</t>
  </si>
  <si>
    <t>Other revenues</t>
  </si>
  <si>
    <t>Coal Sales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</si>
  <si>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</si>
  <si>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</si>
  <si>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</si>
  <si>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</si>
  <si>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</si>
  <si>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</si>
  <si>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</si>
  <si>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 xml:space="preserve">transportation costs, and may be adjusted for other items that, due to generally accepted accounting principles, are classified in “other income” on the statement of </t>
  </si>
  <si>
    <t>GAAP Cost of sales in the consolidated statements of operations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</si>
  <si>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</si>
  <si>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</si>
  <si>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</si>
  <si>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Other (operating overhead, certain actuarial, etc.)</t>
  </si>
  <si>
    <t>Non-GAAP Segment cash cost of coal sales</t>
  </si>
  <si>
    <t>Cost of sales in the consolidated statements of operations</t>
  </si>
  <si>
    <t>Less:  Adjustments to reconcile to Non-GAAP Segment cash cost of coal sales</t>
  </si>
  <si>
    <t>Reported segment cost of coal sales</t>
  </si>
  <si>
    <t>Cash cost per ton sold</t>
  </si>
  <si>
    <t>Free Cash Flow</t>
  </si>
  <si>
    <t>Cash used for capital expenditures</t>
  </si>
  <si>
    <t>Free cash flow is defined as cash provided by (used in) operating activities less cash used for capital expenditures.  Free cash flow is used by</t>
  </si>
  <si>
    <t>management as a measure of the Company's ability to generate excess cash flow from our core business operations.  Free cash flow should</t>
  </si>
  <si>
    <t>not be considered in isolation or as an alternative to similar measures under generally accepted accounting principles.</t>
  </si>
  <si>
    <t>Free cash flow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</si>
  <si>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</si>
  <si>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</si>
  <si>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</si>
  <si>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 xml:space="preserve">accepted accounting principles. We believe segment coal sales per ton sold provides useful information to investors as it better reflects our revenue for the quality of coal </t>
  </si>
  <si>
    <t>sold and our operating results by including all income from coal sales. The adjustments made to arrive at these measures are significant in understanding and assessing</t>
  </si>
  <si>
    <t xml:space="preserve"> our financial condition. Therefore, segment coal sales revenues should not be considered in isolation, nor as an alternative to coal sales revenues under generally </t>
  </si>
  <si>
    <t xml:space="preserve">operations, but relate to price protection on the sale of coal. Segment coal sales per ton sold is not a measure of financial performance in accordance with generally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</si>
  <si>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</si>
  <si>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</si>
  <si>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</si>
  <si>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 xml:space="preserve">statement of operations, but relate directly to the costs incurred to produce coal. Segment cash cost per ton sold is not a measure of financial performance in accordance </t>
  </si>
  <si>
    <t xml:space="preserve">with generally acceptedaccounting principles. We believe segment cash cost per ton sold better reflects our controllable costs and our operating results by including all </t>
  </si>
  <si>
    <t xml:space="preserve">costs incurred to produce coal. The adjustments made to arrive at these measures are significant in understanding and assessing our financial condition. Therefore, </t>
  </si>
  <si>
    <t>segment cash cost of coal sales should not be considered in isolation, nor as an alternative to cost of sales under generally accepted accounting principles.</t>
  </si>
  <si>
    <t>March 31,</t>
  </si>
  <si>
    <t>Restricted cash</t>
  </si>
  <si>
    <t>Income from operations</t>
  </si>
  <si>
    <t>Income before nonoperating expenses</t>
  </si>
  <si>
    <t>Term loan due 2024 ($297.0 million face value)</t>
  </si>
  <si>
    <t>Cash provided by operating activities</t>
  </si>
  <si>
    <t>Payments on term loan due 2024</t>
  </si>
  <si>
    <t>Cash used in financing activities</t>
  </si>
  <si>
    <t xml:space="preserve">Adjusted net income </t>
  </si>
  <si>
    <t>Nonoperating expenses</t>
  </si>
  <si>
    <t xml:space="preserve">Three Months Ended March 31, </t>
  </si>
  <si>
    <t>Adjusted net income and adjusted diluted income per share</t>
  </si>
  <si>
    <t>Adjusted net income and adjusted diluted income per common share are adjusted for the after-tax impact of reorganization items, net</t>
  </si>
  <si>
    <t>and are not measures of financial performance in accordance with generally accepted accounting principles.  Adjusted net income and</t>
  </si>
  <si>
    <t>adjusted diluted income per common share may also be adjusted for items that may not reflect the trend of future results.  We believe that</t>
  </si>
  <si>
    <t xml:space="preserve">adjusted net income and adjusted diluted income per common share better reflect the trend of our future results by excluding </t>
  </si>
  <si>
    <t>significant in understanding and assessing our financial condition.  Therefore, adjusted net income and adjusted diluted income per</t>
  </si>
  <si>
    <t xml:space="preserve">share should not be considered in isolation, nor as an alternative to net income or diluted income per common share under generally </t>
  </si>
  <si>
    <t>Three Months  Ended           March 31, 2018</t>
  </si>
  <si>
    <t>Three Months  Ended           March 31, 2017</t>
  </si>
  <si>
    <t>Quarter ended March 31, 2018</t>
  </si>
  <si>
    <t>Quarter ended March 31, 2017</t>
  </si>
  <si>
    <t>Condensed Consolidated Income Statements</t>
  </si>
  <si>
    <t>Non-service related pension and postretirement benefit costs</t>
  </si>
  <si>
    <t>Increase in cash and cash equivalents, including restricted cash</t>
  </si>
  <si>
    <t>Cash and cash equivalents, including restricted cash, beginning of period</t>
  </si>
  <si>
    <t>Cash and cash equivalents, including restricted cash, end of period</t>
  </si>
  <si>
    <t>Adjusted EBITDA (A) (Unaudited)</t>
  </si>
  <si>
    <t>(A) Adjusted EBITDA and Adjusted diluted income per common share are defined and reconciled under "Reconciliation of Non-GAAP Measures" later in this release.</t>
  </si>
  <si>
    <t>Adjusted EBITDA</t>
  </si>
  <si>
    <t xml:space="preserve">Adjusted EBITDA is defined as net income attributable to the Company before the effect of net interest expense, income taxes, depreciation, </t>
  </si>
  <si>
    <t>depletion and amortization, accretion on asset retirement obligations, amortization of sales contracts and nonoperating expenses.</t>
  </si>
  <si>
    <t>Adjusted EBITDA may also be adjusted for items that may not reflect the trend of future results by excluding transactions that are not</t>
  </si>
  <si>
    <t>Adjusted EBITDA is not a measure of financial performance in accordance with generally accepted accounting principles, and items excluded</t>
  </si>
  <si>
    <t xml:space="preserve">from Adjusted EBITDA are significant in understanding and assessing our financial condition. Therefore, Adjusted EBITDA should not be </t>
  </si>
  <si>
    <t xml:space="preserve">liquidity or performance under generally accepted accounting principles.  The Company uses adjusted EBITDA to measure the operating </t>
  </si>
  <si>
    <t>to evaluate our operating performance. Investors should be aware that our presentation of Adjusted EBITDA may not be comparable to similarly titled</t>
  </si>
  <si>
    <t>measures used by other companies. The table below shows how we calculate Adjusted EBITDA.</t>
  </si>
  <si>
    <t>Adjustments to reconcile to cash provided by operating activities:</t>
  </si>
  <si>
    <t>Proceeds from disposals and divestitures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</si>
</sst>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_(&quot;$&quot;* #,##0_)_%;_(&quot;$&quot;* \(#,##0\)_%;_(&quot;$&quot;* &quot;—&quot;_);_(@_)"/>
    <numFmt numFmtId="170" formatCode="#,##0_)%;\(#,##0\)%;&quot;—&quot;\%;_(@_)"/>
    <numFmt numFmtId="171" formatCode="_(#,##0_)_%;_(\(#,##0\)_%;_(&quot;—&quot;_);_(@_)"/>
    <numFmt numFmtId="172" formatCode="_(#,##0.00_);_(\(#,##0.00\);_(&quot;—&quot;_);_(@_)"/>
    <numFmt numFmtId="173" formatCode="_(* #,##0.0_);_(* \(#,##0.0\);_(* &quot;-&quot;??_);_(@_)"/>
    <numFmt numFmtId="174" formatCode="_(&quot;$&quot;* #,##0.0_);_(&quot;$&quot;* \(#,##0.0\);_(&quot;$&quot;* &quot;-&quot;??_);_(@_)"/>
    <numFmt numFmtId="175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75" fontId="18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21" fillId="0" borderId="0"/>
    <xf numFmtId="0" fontId="19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2" fillId="0" borderId="0"/>
  </cellStyleXfs>
  <cellXfs count="32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 indent="1"/>
    </xf>
    <xf numFmtId="167" fontId="6" fillId="0" borderId="0" xfId="0" applyNumberFormat="1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wrapText="1" indent="2"/>
    </xf>
    <xf numFmtId="0" fontId="6" fillId="0" borderId="0" xfId="0" applyFont="1" applyAlignment="1">
      <alignment wrapText="1"/>
    </xf>
    <xf numFmtId="167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169" fontId="6" fillId="0" borderId="0" xfId="0" applyNumberFormat="1" applyFont="1" applyAlignme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71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 indent="3"/>
    </xf>
    <xf numFmtId="167" fontId="6" fillId="0" borderId="0" xfId="0" applyNumberFormat="1" applyFont="1" applyFill="1" applyBorder="1" applyAlignment="1"/>
    <xf numFmtId="167" fontId="6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6" xfId="0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wrapText="1" indent="1"/>
    </xf>
    <xf numFmtId="166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6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 indent="2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166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wrapText="1" indent="2"/>
    </xf>
    <xf numFmtId="164" fontId="6" fillId="0" borderId="4" xfId="2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170" fontId="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4" fontId="6" fillId="0" borderId="0" xfId="2" applyNumberFormat="1" applyFont="1" applyFill="1" applyAlignment="1"/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/>
    <xf numFmtId="167" fontId="6" fillId="0" borderId="1" xfId="0" applyNumberFormat="1" applyFont="1" applyFill="1" applyBorder="1" applyAlignment="1"/>
    <xf numFmtId="166" fontId="6" fillId="0" borderId="1" xfId="1" applyNumberFormat="1" applyFont="1" applyFill="1" applyBorder="1" applyAlignment="1"/>
    <xf numFmtId="164" fontId="6" fillId="0" borderId="4" xfId="2" applyNumberFormat="1" applyFont="1" applyFill="1" applyBorder="1" applyAlignment="1"/>
    <xf numFmtId="166" fontId="6" fillId="0" borderId="2" xfId="1" applyNumberFormat="1" applyFont="1" applyFill="1" applyBorder="1" applyAlignment="1"/>
    <xf numFmtId="167" fontId="6" fillId="0" borderId="3" xfId="0" applyNumberFormat="1" applyFont="1" applyFill="1" applyBorder="1" applyAlignment="1"/>
    <xf numFmtId="0" fontId="0" fillId="0" borderId="0" xfId="0" applyFill="1" applyAlignment="1"/>
    <xf numFmtId="44" fontId="6" fillId="0" borderId="0" xfId="2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5" fontId="6" fillId="0" borderId="0" xfId="0" applyNumberFormat="1" applyFont="1" applyFill="1" applyAlignment="1">
      <alignment horizontal="left"/>
    </xf>
    <xf numFmtId="43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7" fontId="14" fillId="0" borderId="0" xfId="0" applyNumberFormat="1" applyFont="1" applyFill="1" applyBorder="1" applyAlignment="1"/>
    <xf numFmtId="166" fontId="6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3" fillId="0" borderId="0" xfId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/>
    <xf numFmtId="164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wrapText="1"/>
    </xf>
    <xf numFmtId="44" fontId="0" fillId="0" borderId="0" xfId="2" applyFont="1" applyFill="1" applyAlignment="1">
      <alignment wrapText="1"/>
    </xf>
    <xf numFmtId="166" fontId="0" fillId="0" borderId="0" xfId="1" applyNumberFormat="1" applyFont="1" applyAlignment="1">
      <alignment wrapText="1"/>
    </xf>
    <xf numFmtId="171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6" fillId="0" borderId="0" xfId="0" applyNumberFormat="1" applyFont="1" applyFill="1" applyAlignment="1">
      <alignment horizontal="left"/>
    </xf>
    <xf numFmtId="172" fontId="0" fillId="0" borderId="0" xfId="0" applyNumberFormat="1" applyFill="1" applyAlignment="1">
      <alignment horizontal="left"/>
    </xf>
    <xf numFmtId="172" fontId="6" fillId="0" borderId="0" xfId="0" applyNumberFormat="1" applyFont="1" applyFill="1" applyBorder="1" applyAlignment="1">
      <alignment horizontal="left"/>
    </xf>
    <xf numFmtId="172" fontId="0" fillId="0" borderId="0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6" fontId="6" fillId="0" borderId="4" xfId="1" applyNumberFormat="1" applyFont="1" applyFill="1" applyBorder="1" applyAlignment="1">
      <alignment horizontal="center"/>
    </xf>
    <xf numFmtId="0" fontId="9" fillId="0" borderId="0" xfId="0" quotePrefix="1" applyFont="1" applyAlignment="1">
      <alignment wrapText="1"/>
    </xf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6" fillId="0" borderId="0" xfId="2" applyNumberFormat="1" applyFont="1" applyFill="1" applyAlignment="1">
      <alignment horizontal="center"/>
    </xf>
    <xf numFmtId="44" fontId="0" fillId="0" borderId="0" xfId="2" applyNumberFormat="1" applyFont="1" applyFill="1" applyAlignment="1">
      <alignment horizontal="center" wrapText="1"/>
    </xf>
    <xf numFmtId="43" fontId="6" fillId="0" borderId="0" xfId="1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166" fontId="6" fillId="0" borderId="0" xfId="1" applyNumberFormat="1" applyFont="1" applyFill="1" applyBorder="1" applyAlignment="1">
      <alignment horizontal="left"/>
    </xf>
    <xf numFmtId="44" fontId="6" fillId="0" borderId="6" xfId="2" applyFont="1" applyFill="1" applyBorder="1" applyAlignment="1">
      <alignment horizontal="center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horizontal="center" wrapText="1"/>
    </xf>
    <xf numFmtId="164" fontId="6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7" fillId="0" borderId="1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164" fontId="14" fillId="0" borderId="0" xfId="2" applyNumberFormat="1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5" fontId="6" fillId="0" borderId="0" xfId="0" applyNumberFormat="1" applyFont="1" applyFill="1" applyBorder="1" applyAlignment="1"/>
    <xf numFmtId="166" fontId="6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0" fontId="0" fillId="0" borderId="0" xfId="0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6" fillId="0" borderId="4" xfId="2" applyFont="1" applyFill="1" applyBorder="1" applyAlignment="1">
      <alignment horizontal="right"/>
    </xf>
    <xf numFmtId="0" fontId="6" fillId="0" borderId="0" xfId="30" applyFont="1" applyAlignment="1">
      <alignment horizontal="left"/>
    </xf>
    <xf numFmtId="0" fontId="22" fillId="0" borderId="0" xfId="31"/>
    <xf numFmtId="0" fontId="8" fillId="0" borderId="3" xfId="30" applyFont="1" applyBorder="1" applyAlignment="1">
      <alignment horizontal="center" wrapText="1"/>
    </xf>
    <xf numFmtId="0" fontId="6" fillId="0" borderId="0" xfId="30" applyFont="1" applyAlignment="1">
      <alignment wrapText="1"/>
    </xf>
    <xf numFmtId="164" fontId="6" fillId="0" borderId="0" xfId="25" applyNumberFormat="1" applyFont="1" applyFill="1" applyBorder="1" applyAlignment="1"/>
    <xf numFmtId="0" fontId="6" fillId="0" borderId="0" xfId="30" applyFont="1" applyAlignment="1">
      <alignment wrapText="1" indent="2"/>
    </xf>
    <xf numFmtId="43" fontId="6" fillId="0" borderId="1" xfId="24" applyFont="1" applyFill="1" applyBorder="1" applyAlignment="1"/>
    <xf numFmtId="43" fontId="6" fillId="0" borderId="0" xfId="24" applyFont="1" applyFill="1" applyBorder="1" applyAlignment="1"/>
    <xf numFmtId="174" fontId="6" fillId="0" borderId="4" xfId="25" applyNumberFormat="1" applyFont="1" applyFill="1" applyBorder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30" applyFont="1" applyAlignment="1"/>
    <xf numFmtId="44" fontId="6" fillId="0" borderId="0" xfId="3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164" fontId="6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44" fontId="6" fillId="0" borderId="4" xfId="2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4" fontId="6" fillId="0" borderId="5" xfId="0" applyNumberFormat="1" applyFont="1" applyFill="1" applyBorder="1" applyAlignment="1">
      <alignment horizontal="right"/>
    </xf>
    <xf numFmtId="171" fontId="6" fillId="0" borderId="0" xfId="0" applyNumberFormat="1" applyFont="1" applyFill="1" applyBorder="1" applyAlignment="1"/>
    <xf numFmtId="0" fontId="8" fillId="0" borderId="0" xfId="0" applyFont="1" applyBorder="1" applyAlignment="1">
      <alignment horizontal="center"/>
    </xf>
    <xf numFmtId="0" fontId="0" fillId="0" borderId="0" xfId="0" applyFill="1" applyBorder="1" applyAlignment="1"/>
    <xf numFmtId="166" fontId="6" fillId="0" borderId="4" xfId="1" applyNumberFormat="1" applyFont="1" applyFill="1" applyBorder="1" applyAlignment="1"/>
    <xf numFmtId="44" fontId="6" fillId="0" borderId="0" xfId="2" applyNumberFormat="1" applyFont="1" applyFill="1" applyBorder="1" applyAlignment="1">
      <alignment horizontal="center"/>
    </xf>
    <xf numFmtId="44" fontId="6" fillId="0" borderId="0" xfId="2" applyNumberFormat="1" applyFont="1" applyFill="1" applyBorder="1" applyAlignment="1">
      <alignment horizontal="left"/>
    </xf>
    <xf numFmtId="43" fontId="6" fillId="0" borderId="0" xfId="1" applyFont="1" applyFill="1" applyBorder="1" applyAlignment="1"/>
    <xf numFmtId="44" fontId="6" fillId="0" borderId="6" xfId="2" applyFont="1" applyFill="1" applyBorder="1" applyAlignment="1"/>
    <xf numFmtId="0" fontId="0" fillId="0" borderId="0" xfId="0" applyAlignment="1">
      <alignment wrapText="1"/>
    </xf>
    <xf numFmtId="167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5" fontId="6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/>
    <xf numFmtId="44" fontId="6" fillId="0" borderId="0" xfId="25" applyFont="1" applyFill="1" applyBorder="1" applyAlignment="1"/>
    <xf numFmtId="0" fontId="3" fillId="0" borderId="0" xfId="30" applyBorder="1"/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30" applyFont="1" applyAlignment="1">
      <alignment horizontal="left"/>
    </xf>
    <xf numFmtId="0" fontId="6" fillId="0" borderId="0" xfId="0" applyFont="1" applyAlignment="1">
      <alignment wrapText="1"/>
    </xf>
    <xf numFmtId="0" fontId="7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7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/>
    <xf numFmtId="164" fontId="6" fillId="0" borderId="0" xfId="2" applyNumberFormat="1" applyFont="1" applyBorder="1"/>
    <xf numFmtId="166" fontId="6" fillId="0" borderId="0" xfId="1" applyNumberFormat="1" applyFont="1" applyBorder="1"/>
    <xf numFmtId="166" fontId="6" fillId="0" borderId="0" xfId="1" applyNumberFormat="1" applyFont="1"/>
    <xf numFmtId="0" fontId="6" fillId="0" borderId="0" xfId="0" applyFont="1" applyAlignment="1">
      <alignment horizontal="left" wrapText="1" indent="1"/>
    </xf>
    <xf numFmtId="44" fontId="6" fillId="0" borderId="0" xfId="2" applyFont="1" applyBorder="1"/>
    <xf numFmtId="0" fontId="17" fillId="0" borderId="0" xfId="31" applyFont="1"/>
    <xf numFmtId="164" fontId="6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6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22" fillId="0" borderId="0" xfId="3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6" fillId="0" borderId="6" xfId="2" applyNumberFormat="1" applyFont="1" applyBorder="1"/>
    <xf numFmtId="0" fontId="6" fillId="0" borderId="0" xfId="0" applyFont="1" applyAlignment="1">
      <alignment horizontal="left" wrapText="1"/>
    </xf>
    <xf numFmtId="0" fontId="6" fillId="0" borderId="0" xfId="3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7" fontId="6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4" fontId="6" fillId="0" borderId="0" xfId="2" applyFont="1" applyFill="1" applyBorder="1" applyAlignment="1"/>
    <xf numFmtId="44" fontId="6" fillId="0" borderId="0" xfId="2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166" fontId="6" fillId="0" borderId="1" xfId="1" applyNumberFormat="1" applyFont="1" applyFill="1" applyBorder="1" applyAlignment="1">
      <alignment horizontal="left"/>
    </xf>
    <xf numFmtId="165" fontId="6" fillId="0" borderId="4" xfId="0" applyNumberFormat="1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166" fontId="6" fillId="0" borderId="0" xfId="1" applyNumberFormat="1" applyFont="1" applyFill="1" applyBorder="1"/>
    <xf numFmtId="166" fontId="6" fillId="0" borderId="0" xfId="1" applyNumberFormat="1" applyFont="1" applyFill="1"/>
    <xf numFmtId="164" fontId="6" fillId="0" borderId="3" xfId="2" applyNumberFormat="1" applyFont="1" applyFill="1" applyBorder="1"/>
    <xf numFmtId="164" fontId="6" fillId="0" borderId="0" xfId="1" applyNumberFormat="1" applyFont="1" applyFill="1" applyBorder="1"/>
    <xf numFmtId="164" fontId="6" fillId="0" borderId="0" xfId="2" applyNumberFormat="1" applyFont="1" applyFill="1"/>
    <xf numFmtId="164" fontId="6" fillId="0" borderId="2" xfId="2" applyNumberFormat="1" applyFont="1" applyFill="1" applyBorder="1"/>
    <xf numFmtId="44" fontId="6" fillId="0" borderId="0" xfId="2" applyFont="1" applyFill="1" applyBorder="1"/>
    <xf numFmtId="164" fontId="6" fillId="0" borderId="6" xfId="2" applyNumberFormat="1" applyFont="1" applyFill="1" applyBorder="1"/>
    <xf numFmtId="0" fontId="23" fillId="0" borderId="0" xfId="0" applyFont="1" applyFill="1" applyAlignment="1">
      <alignment wrapText="1"/>
    </xf>
    <xf numFmtId="0" fontId="24" fillId="0" borderId="7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 wrapText="1" inden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4" fillId="0" borderId="0" xfId="30" applyFont="1" applyAlignment="1">
      <alignment horizontal="center" wrapText="1"/>
    </xf>
    <xf numFmtId="0" fontId="6" fillId="0" borderId="0" xfId="30" applyFont="1" applyAlignment="1">
      <alignment horizontal="left"/>
    </xf>
    <xf numFmtId="0" fontId="7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3" fillId="0" borderId="0" xfId="30" applyAlignment="1">
      <alignment horizontal="left"/>
    </xf>
    <xf numFmtId="0" fontId="4" fillId="0" borderId="0" xfId="3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1" fontId="6" fillId="0" borderId="0" xfId="0" applyNumberFormat="1" applyFont="1" applyAlignment="1"/>
    <xf numFmtId="0" fontId="4" fillId="0" borderId="0" xfId="0" applyFont="1" applyAlignment="1">
      <alignment horizontal="center"/>
    </xf>
  </cellXfs>
  <cellStyles count="32">
    <cellStyle name="Comma" xfId="1" builtinId="3"/>
    <cellStyle name="Comma 2" xfId="4"/>
    <cellStyle name="Comma 3" xfId="5"/>
    <cellStyle name="Comma 3 2" xfId="28"/>
    <cellStyle name="Comma 3 3" xfId="20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3" xfId="21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3" xfId="11"/>
    <cellStyle name="Normal 3 2" xfId="27"/>
    <cellStyle name="Normal 3 3" xfId="19"/>
    <cellStyle name="Normal 4" xfId="12"/>
    <cellStyle name="Normal 5" xfId="23"/>
    <cellStyle name="Normal 5 2" xfId="30"/>
    <cellStyle name="Normal 6" xfId="15"/>
    <cellStyle name="Normal 7" xfId="14"/>
    <cellStyle name="Normal 8" xfId="31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03"/>
  <sheetViews>
    <sheetView tabSelected="1" workbookViewId="0">
      <selection activeCell="H17" sqref="H17"/>
    </sheetView>
  </sheetViews>
  <sheetFormatPr defaultColWidth="21.5" defaultRowHeight="13.5" customHeight="1" x14ac:dyDescent="0.2"/>
  <cols>
    <col min="1" max="1" width="74" style="1" bestFit="1" customWidth="1"/>
    <col min="2" max="2" width="16.83203125" style="1" customWidth="1"/>
    <col min="3" max="3" width="16.83203125" style="215" customWidth="1"/>
    <col min="4" max="16384" width="21.5" style="1"/>
  </cols>
  <sheetData>
    <row r="1" spans="1:4" ht="13.5" customHeight="1" x14ac:dyDescent="0.25">
      <c r="A1" s="302" t="s">
        <v>0</v>
      </c>
      <c r="B1" s="302"/>
      <c r="C1" s="302"/>
    </row>
    <row r="2" spans="1:4" ht="13.5" customHeight="1" x14ac:dyDescent="0.25">
      <c r="A2" s="302" t="s">
        <v>200</v>
      </c>
      <c r="B2" s="302"/>
      <c r="C2" s="302"/>
    </row>
    <row r="3" spans="1:4" ht="13.5" customHeight="1" x14ac:dyDescent="0.25">
      <c r="A3" s="302" t="s">
        <v>1</v>
      </c>
      <c r="B3" s="302"/>
      <c r="C3" s="302"/>
    </row>
    <row r="4" spans="1:4" ht="13.5" customHeight="1" x14ac:dyDescent="0.2">
      <c r="A4" s="2"/>
      <c r="B4" s="2"/>
    </row>
    <row r="5" spans="1:4" s="125" customFormat="1" ht="13.5" customHeight="1" x14ac:dyDescent="0.2">
      <c r="A5" s="22"/>
      <c r="B5" s="22"/>
      <c r="C5" s="215"/>
    </row>
    <row r="6" spans="1:4" ht="13.5" customHeight="1" x14ac:dyDescent="0.2">
      <c r="A6" s="3"/>
      <c r="B6" s="303" t="s">
        <v>188</v>
      </c>
      <c r="C6" s="303"/>
    </row>
    <row r="7" spans="1:4" ht="12.75" x14ac:dyDescent="0.2">
      <c r="A7" s="3"/>
      <c r="B7" s="149">
        <v>2018</v>
      </c>
      <c r="C7" s="218">
        <v>2017</v>
      </c>
    </row>
    <row r="8" spans="1:4" ht="13.5" customHeight="1" x14ac:dyDescent="0.2">
      <c r="A8" s="3"/>
      <c r="B8" s="304" t="s">
        <v>3</v>
      </c>
      <c r="C8" s="304"/>
    </row>
    <row r="9" spans="1:4" ht="13.5" customHeight="1" x14ac:dyDescent="0.2">
      <c r="A9" s="3"/>
      <c r="B9" s="25"/>
      <c r="C9" s="25"/>
    </row>
    <row r="10" spans="1:4" ht="13.5" customHeight="1" x14ac:dyDescent="0.2">
      <c r="A10" s="54" t="s">
        <v>4</v>
      </c>
      <c r="B10" s="201">
        <v>575295</v>
      </c>
      <c r="C10" s="201">
        <v>600975</v>
      </c>
    </row>
    <row r="11" spans="1:4" ht="13.5" customHeight="1" x14ac:dyDescent="0.2">
      <c r="A11" s="27"/>
      <c r="B11" s="202"/>
      <c r="C11" s="202"/>
    </row>
    <row r="12" spans="1:4" ht="13.5" customHeight="1" x14ac:dyDescent="0.2">
      <c r="A12" s="54" t="s">
        <v>5</v>
      </c>
      <c r="B12" s="202"/>
      <c r="C12" s="202"/>
    </row>
    <row r="13" spans="1:4" ht="13.5" customHeight="1" x14ac:dyDescent="0.2">
      <c r="A13" s="55" t="s">
        <v>6</v>
      </c>
      <c r="B13" s="62">
        <f>461769-6992+3</f>
        <v>454780</v>
      </c>
      <c r="C13" s="62">
        <f>461410-960</f>
        <v>460450</v>
      </c>
      <c r="D13" s="42"/>
    </row>
    <row r="14" spans="1:4" ht="13.5" customHeight="1" x14ac:dyDescent="0.2">
      <c r="A14" s="55" t="s">
        <v>7</v>
      </c>
      <c r="B14" s="62">
        <v>29703</v>
      </c>
      <c r="C14" s="62">
        <v>31921</v>
      </c>
    </row>
    <row r="15" spans="1:4" s="125" customFormat="1" ht="13.5" customHeight="1" x14ac:dyDescent="0.2">
      <c r="A15" s="55" t="s">
        <v>84</v>
      </c>
      <c r="B15" s="62">
        <v>6992</v>
      </c>
      <c r="C15" s="62">
        <v>7623</v>
      </c>
    </row>
    <row r="16" spans="1:4" ht="13.5" customHeight="1" x14ac:dyDescent="0.2">
      <c r="A16" s="55" t="s">
        <v>86</v>
      </c>
      <c r="B16" s="62">
        <v>3051</v>
      </c>
      <c r="C16" s="62">
        <v>14690</v>
      </c>
    </row>
    <row r="17" spans="1:4" ht="13.5" customHeight="1" x14ac:dyDescent="0.2">
      <c r="A17" s="55" t="s">
        <v>8</v>
      </c>
      <c r="B17" s="62">
        <v>-3414</v>
      </c>
      <c r="C17" s="62">
        <v>854</v>
      </c>
    </row>
    <row r="18" spans="1:4" ht="13.5" customHeight="1" x14ac:dyDescent="0.2">
      <c r="A18" s="55" t="s">
        <v>9</v>
      </c>
      <c r="B18" s="62">
        <v>25948</v>
      </c>
      <c r="C18" s="62">
        <f>20523+239</f>
        <v>20762</v>
      </c>
    </row>
    <row r="19" spans="1:4" ht="13.5" customHeight="1" x14ac:dyDescent="0.2">
      <c r="A19" s="55" t="s">
        <v>102</v>
      </c>
      <c r="B19" s="56">
        <f>3685-10617</f>
        <v>-6932</v>
      </c>
      <c r="C19" s="56">
        <v>-2310</v>
      </c>
    </row>
    <row r="20" spans="1:4" ht="13.5" customHeight="1" x14ac:dyDescent="0.2">
      <c r="A20" s="57"/>
      <c r="B20" s="56">
        <f>SUM(B13:B19)</f>
        <v>510128</v>
      </c>
      <c r="C20" s="56">
        <f>SUM(C13:C19)</f>
        <v>533990</v>
      </c>
      <c r="D20" s="42"/>
    </row>
    <row r="21" spans="1:4" ht="13.5" customHeight="1" x14ac:dyDescent="0.2">
      <c r="A21" s="27"/>
      <c r="B21" s="62"/>
      <c r="C21" s="62"/>
    </row>
    <row r="22" spans="1:4" ht="13.5" customHeight="1" x14ac:dyDescent="0.2">
      <c r="A22" s="59" t="s">
        <v>180</v>
      </c>
      <c r="B22" s="62">
        <f>+B10-B20</f>
        <v>65167</v>
      </c>
      <c r="C22" s="62">
        <f>+C10-C20</f>
        <v>66985</v>
      </c>
      <c r="D22" s="42"/>
    </row>
    <row r="23" spans="1:4" ht="13.5" customHeight="1" x14ac:dyDescent="0.2">
      <c r="A23" s="27"/>
      <c r="B23" s="62"/>
      <c r="C23" s="62"/>
    </row>
    <row r="24" spans="1:4" ht="13.5" customHeight="1" x14ac:dyDescent="0.2">
      <c r="A24" s="54" t="s">
        <v>10</v>
      </c>
      <c r="B24" s="62"/>
      <c r="C24" s="62"/>
    </row>
    <row r="25" spans="1:4" ht="13.5" customHeight="1" x14ac:dyDescent="0.2">
      <c r="A25" s="55" t="s">
        <v>11</v>
      </c>
      <c r="B25" s="62">
        <v>-5395</v>
      </c>
      <c r="C25" s="62">
        <v>-9425</v>
      </c>
    </row>
    <row r="26" spans="1:4" ht="13.5" customHeight="1" x14ac:dyDescent="0.2">
      <c r="A26" s="55" t="s">
        <v>12</v>
      </c>
      <c r="B26" s="62">
        <v>1273</v>
      </c>
      <c r="C26" s="62">
        <v>527</v>
      </c>
    </row>
    <row r="27" spans="1:4" ht="13.5" customHeight="1" x14ac:dyDescent="0.2">
      <c r="A27" s="27"/>
      <c r="B27" s="58">
        <f>SUM(B25:B26)</f>
        <v>-4122</v>
      </c>
      <c r="C27" s="58">
        <f>SUM(C25:C26)</f>
        <v>-8898</v>
      </c>
    </row>
    <row r="28" spans="1:4" ht="13.5" customHeight="1" x14ac:dyDescent="0.2">
      <c r="A28" s="27"/>
      <c r="B28" s="62"/>
      <c r="C28" s="62"/>
    </row>
    <row r="29" spans="1:4" s="125" customFormat="1" ht="13.5" customHeight="1" x14ac:dyDescent="0.2">
      <c r="A29" s="123" t="s">
        <v>181</v>
      </c>
      <c r="B29" s="62">
        <f>B22+B27</f>
        <v>61045</v>
      </c>
      <c r="C29" s="62">
        <f>C22+C27</f>
        <v>58087</v>
      </c>
      <c r="D29" s="42"/>
    </row>
    <row r="30" spans="1:4" s="125" customFormat="1" ht="13.5" customHeight="1" x14ac:dyDescent="0.2">
      <c r="A30" s="123"/>
      <c r="B30" s="62"/>
      <c r="C30" s="62"/>
    </row>
    <row r="31" spans="1:4" s="50" customFormat="1" ht="13.5" customHeight="1" x14ac:dyDescent="0.2">
      <c r="A31" s="60" t="s">
        <v>187</v>
      </c>
      <c r="B31" s="62"/>
      <c r="C31" s="62"/>
    </row>
    <row r="32" spans="1:4" s="268" customFormat="1" ht="13.5" customHeight="1" x14ac:dyDescent="0.2">
      <c r="A32" s="55" t="s">
        <v>201</v>
      </c>
      <c r="B32" s="62">
        <v>-1303</v>
      </c>
      <c r="C32" s="62">
        <f>-960+239</f>
        <v>-721</v>
      </c>
    </row>
    <row r="33" spans="1:4" s="50" customFormat="1" ht="13.5" customHeight="1" x14ac:dyDescent="0.2">
      <c r="A33" s="55" t="s">
        <v>77</v>
      </c>
      <c r="B33" s="62">
        <v>0</v>
      </c>
      <c r="C33" s="62">
        <v>-2030</v>
      </c>
    </row>
    <row r="34" spans="1:4" s="91" customFormat="1" ht="13.5" customHeight="1" x14ac:dyDescent="0.2">
      <c r="A34" s="55" t="s">
        <v>78</v>
      </c>
      <c r="B34" s="56">
        <v>-301</v>
      </c>
      <c r="C34" s="56">
        <v>-2828</v>
      </c>
    </row>
    <row r="35" spans="1:4" s="83" customFormat="1" ht="13.5" customHeight="1" x14ac:dyDescent="0.2">
      <c r="A35" s="55"/>
      <c r="B35" s="58">
        <f>SUM(B32:B34)</f>
        <v>-1604</v>
      </c>
      <c r="C35" s="58">
        <f>SUM(C32:C34)</f>
        <v>-5579</v>
      </c>
    </row>
    <row r="36" spans="1:4" s="50" customFormat="1" ht="13.5" customHeight="1" x14ac:dyDescent="0.2">
      <c r="A36" s="27"/>
      <c r="B36" s="62"/>
      <c r="C36" s="62"/>
    </row>
    <row r="37" spans="1:4" ht="13.5" customHeight="1" x14ac:dyDescent="0.2">
      <c r="A37" s="61" t="s">
        <v>130</v>
      </c>
      <c r="B37" s="62">
        <f>B29+B35</f>
        <v>59441</v>
      </c>
      <c r="C37" s="62">
        <f>C29+C35</f>
        <v>52508</v>
      </c>
      <c r="D37" s="42"/>
    </row>
    <row r="38" spans="1:4" ht="13.5" customHeight="1" x14ac:dyDescent="0.2">
      <c r="A38" s="61" t="s">
        <v>122</v>
      </c>
      <c r="B38" s="56">
        <v>-544</v>
      </c>
      <c r="C38" s="56">
        <v>840</v>
      </c>
    </row>
    <row r="39" spans="1:4" s="31" customFormat="1" ht="13.5" customHeight="1" x14ac:dyDescent="0.2">
      <c r="A39" s="61"/>
      <c r="B39" s="62"/>
      <c r="C39" s="62"/>
    </row>
    <row r="40" spans="1:4" ht="13.5" customHeight="1" thickBot="1" x14ac:dyDescent="0.25">
      <c r="A40" s="63" t="s">
        <v>123</v>
      </c>
      <c r="B40" s="64">
        <f>B37-B38</f>
        <v>59985</v>
      </c>
      <c r="C40" s="64">
        <f>C37-C38</f>
        <v>51668</v>
      </c>
      <c r="D40" s="42"/>
    </row>
    <row r="41" spans="1:4" ht="13.5" customHeight="1" thickTop="1" x14ac:dyDescent="0.2">
      <c r="A41" s="60"/>
      <c r="B41" s="202"/>
      <c r="C41" s="202"/>
    </row>
    <row r="42" spans="1:4" ht="13.5" customHeight="1" x14ac:dyDescent="0.2">
      <c r="A42" s="54" t="s">
        <v>124</v>
      </c>
      <c r="B42" s="203"/>
      <c r="C42" s="203"/>
    </row>
    <row r="43" spans="1:4" ht="13.5" customHeight="1" thickBot="1" x14ac:dyDescent="0.25">
      <c r="A43" s="84" t="s">
        <v>125</v>
      </c>
      <c r="B43" s="204">
        <f>ROUND(B40/B47,2)</f>
        <v>2.87</v>
      </c>
      <c r="C43" s="204">
        <f>ROUND(C40/C47,2)</f>
        <v>2.0699999999999998</v>
      </c>
    </row>
    <row r="44" spans="1:4" s="138" customFormat="1" ht="13.5" customHeight="1" thickTop="1" thickBot="1" x14ac:dyDescent="0.25">
      <c r="A44" s="137" t="s">
        <v>126</v>
      </c>
      <c r="B44" s="174">
        <f>ROUND(B40/B48,2)</f>
        <v>2.74</v>
      </c>
      <c r="C44" s="174">
        <f>ROUND(C40/C48,2)</f>
        <v>2.0299999999999998</v>
      </c>
    </row>
    <row r="45" spans="1:4" ht="13.5" customHeight="1" thickTop="1" x14ac:dyDescent="0.2">
      <c r="A45" s="85"/>
      <c r="B45" s="202"/>
      <c r="C45" s="202"/>
    </row>
    <row r="46" spans="1:4" s="173" customFormat="1" ht="13.5" customHeight="1" x14ac:dyDescent="0.2">
      <c r="A46" s="60" t="s">
        <v>112</v>
      </c>
      <c r="B46" s="202"/>
      <c r="C46" s="202"/>
    </row>
    <row r="47" spans="1:4" ht="13.5" customHeight="1" thickBot="1" x14ac:dyDescent="0.25">
      <c r="A47" s="84" t="s">
        <v>85</v>
      </c>
      <c r="B47" s="205">
        <v>20901</v>
      </c>
      <c r="C47" s="205">
        <v>25008</v>
      </c>
    </row>
    <row r="48" spans="1:4" s="138" customFormat="1" ht="13.5" customHeight="1" thickTop="1" thickBot="1" x14ac:dyDescent="0.25">
      <c r="A48" s="137" t="s">
        <v>13</v>
      </c>
      <c r="B48" s="205">
        <v>21875</v>
      </c>
      <c r="C48" s="205">
        <v>25408</v>
      </c>
    </row>
    <row r="49" spans="1:3" ht="13.5" customHeight="1" thickTop="1" x14ac:dyDescent="0.2">
      <c r="A49" s="85"/>
      <c r="B49" s="202"/>
      <c r="C49" s="202"/>
    </row>
    <row r="50" spans="1:3" s="173" customFormat="1" ht="13.5" customHeight="1" thickBot="1" x14ac:dyDescent="0.25">
      <c r="A50" s="172" t="s">
        <v>113</v>
      </c>
      <c r="B50" s="174">
        <v>0.4</v>
      </c>
      <c r="C50" s="174">
        <v>0</v>
      </c>
    </row>
    <row r="51" spans="1:3" s="173" customFormat="1" ht="13.5" customHeight="1" thickTop="1" x14ac:dyDescent="0.2">
      <c r="A51" s="172"/>
      <c r="B51" s="202"/>
      <c r="C51" s="202"/>
    </row>
    <row r="52" spans="1:3" ht="13.5" customHeight="1" thickBot="1" x14ac:dyDescent="0.25">
      <c r="A52" s="54" t="s">
        <v>205</v>
      </c>
      <c r="B52" s="65">
        <f>'Reconciliation page'!B33</f>
        <v>104913</v>
      </c>
      <c r="C52" s="65">
        <f>'Reconciliation page'!C33</f>
        <v>121219</v>
      </c>
    </row>
    <row r="53" spans="1:3" ht="13.5" customHeight="1" thickTop="1" thickBot="1" x14ac:dyDescent="0.25">
      <c r="A53" s="54" t="s">
        <v>127</v>
      </c>
      <c r="B53" s="206">
        <f>'Reconciliation page'!B68</f>
        <v>2.9507154285714288</v>
      </c>
      <c r="C53" s="206">
        <f>'Reconciliation page'!C68</f>
        <v>2.815318010075567</v>
      </c>
    </row>
    <row r="54" spans="1:3" ht="36.75" customHeight="1" thickTop="1" x14ac:dyDescent="0.2">
      <c r="A54" s="300" t="s">
        <v>206</v>
      </c>
      <c r="B54" s="301"/>
      <c r="C54" s="301"/>
    </row>
    <row r="55" spans="1:3" ht="13.5" customHeight="1" x14ac:dyDescent="0.2">
      <c r="A55" s="27"/>
      <c r="B55" s="27"/>
    </row>
    <row r="56" spans="1:3" ht="13.5" customHeight="1" x14ac:dyDescent="0.2">
      <c r="A56" s="27"/>
      <c r="B56" s="30"/>
    </row>
    <row r="57" spans="1:3" ht="13.5" customHeight="1" x14ac:dyDescent="0.2">
      <c r="A57" s="27"/>
      <c r="B57" s="67"/>
    </row>
    <row r="58" spans="1:3" ht="13.5" customHeight="1" x14ac:dyDescent="0.2">
      <c r="A58" s="27"/>
      <c r="B58" s="27"/>
    </row>
    <row r="59" spans="1:3" ht="13.5" customHeight="1" x14ac:dyDescent="0.2">
      <c r="A59" s="27"/>
      <c r="B59" s="27"/>
    </row>
    <row r="60" spans="1:3" ht="13.5" customHeight="1" x14ac:dyDescent="0.2">
      <c r="A60" s="68"/>
      <c r="B60" s="68"/>
    </row>
    <row r="61" spans="1:3" ht="13.5" customHeight="1" x14ac:dyDescent="0.2">
      <c r="A61" s="68"/>
      <c r="B61" s="68"/>
    </row>
    <row r="62" spans="1:3" ht="13.5" customHeight="1" x14ac:dyDescent="0.2">
      <c r="A62" s="2"/>
      <c r="B62" s="2"/>
    </row>
    <row r="63" spans="1:3" ht="13.5" customHeight="1" x14ac:dyDescent="0.2">
      <c r="A63" s="2"/>
      <c r="B63" s="2"/>
    </row>
    <row r="64" spans="1:3" ht="13.5" customHeight="1" x14ac:dyDescent="0.2">
      <c r="A64" s="2"/>
      <c r="B64" s="2"/>
    </row>
    <row r="65" spans="1:2" ht="13.5" customHeight="1" x14ac:dyDescent="0.2">
      <c r="A65" s="2"/>
      <c r="B65" s="2"/>
    </row>
    <row r="66" spans="1:2" ht="13.5" customHeight="1" x14ac:dyDescent="0.2">
      <c r="A66" s="2"/>
      <c r="B66" s="2"/>
    </row>
    <row r="67" spans="1:2" ht="13.5" customHeight="1" x14ac:dyDescent="0.2">
      <c r="A67" s="2"/>
      <c r="B67" s="2"/>
    </row>
    <row r="68" spans="1:2" ht="13.5" customHeight="1" x14ac:dyDescent="0.2">
      <c r="A68" s="2"/>
      <c r="B68" s="2"/>
    </row>
    <row r="69" spans="1:2" ht="13.5" customHeight="1" x14ac:dyDescent="0.2">
      <c r="A69" s="2"/>
      <c r="B69" s="2"/>
    </row>
    <row r="70" spans="1:2" ht="13.5" customHeight="1" x14ac:dyDescent="0.2">
      <c r="A70" s="2"/>
      <c r="B70" s="2"/>
    </row>
    <row r="71" spans="1:2" ht="13.5" customHeight="1" x14ac:dyDescent="0.2">
      <c r="A71" s="2"/>
      <c r="B71" s="2"/>
    </row>
    <row r="72" spans="1:2" ht="13.5" customHeight="1" x14ac:dyDescent="0.2">
      <c r="A72" s="2"/>
      <c r="B72" s="2"/>
    </row>
    <row r="73" spans="1:2" ht="13.5" customHeight="1" x14ac:dyDescent="0.2">
      <c r="A73" s="2"/>
      <c r="B73" s="2"/>
    </row>
    <row r="74" spans="1:2" ht="13.5" customHeight="1" x14ac:dyDescent="0.2">
      <c r="A74" s="2"/>
      <c r="B74" s="2"/>
    </row>
    <row r="75" spans="1:2" ht="13.5" customHeight="1" x14ac:dyDescent="0.2">
      <c r="A75" s="2"/>
      <c r="B75" s="2"/>
    </row>
    <row r="76" spans="1:2" ht="13.5" customHeight="1" x14ac:dyDescent="0.2">
      <c r="A76" s="2"/>
      <c r="B76" s="2"/>
    </row>
    <row r="77" spans="1:2" ht="13.5" customHeight="1" x14ac:dyDescent="0.2">
      <c r="A77" s="2"/>
      <c r="B77" s="2"/>
    </row>
    <row r="78" spans="1:2" ht="13.5" customHeight="1" x14ac:dyDescent="0.2">
      <c r="A78" s="2"/>
      <c r="B78" s="2"/>
    </row>
    <row r="79" spans="1:2" ht="13.5" customHeight="1" x14ac:dyDescent="0.2">
      <c r="A79" s="2"/>
      <c r="B79" s="2"/>
    </row>
    <row r="80" spans="1:2" ht="13.5" customHeight="1" x14ac:dyDescent="0.2">
      <c r="A80" s="2"/>
      <c r="B80" s="2"/>
    </row>
    <row r="81" spans="1:2" ht="13.5" customHeight="1" x14ac:dyDescent="0.2">
      <c r="A81" s="2"/>
      <c r="B81" s="2"/>
    </row>
    <row r="82" spans="1:2" ht="13.5" customHeight="1" x14ac:dyDescent="0.2">
      <c r="A82" s="2"/>
      <c r="B82" s="2"/>
    </row>
    <row r="83" spans="1:2" ht="13.5" customHeight="1" x14ac:dyDescent="0.2">
      <c r="A83" s="2"/>
      <c r="B83" s="2"/>
    </row>
    <row r="84" spans="1:2" ht="13.5" customHeight="1" x14ac:dyDescent="0.2">
      <c r="A84" s="2"/>
      <c r="B84" s="2"/>
    </row>
    <row r="85" spans="1:2" ht="13.5" customHeight="1" x14ac:dyDescent="0.2">
      <c r="A85" s="2"/>
      <c r="B85" s="2"/>
    </row>
    <row r="86" spans="1:2" ht="13.5" customHeight="1" x14ac:dyDescent="0.2">
      <c r="A86" s="2"/>
      <c r="B86" s="2"/>
    </row>
    <row r="87" spans="1:2" ht="13.5" customHeight="1" x14ac:dyDescent="0.2">
      <c r="A87" s="2"/>
      <c r="B87" s="2"/>
    </row>
    <row r="88" spans="1:2" ht="13.5" customHeight="1" x14ac:dyDescent="0.2">
      <c r="A88" s="2"/>
      <c r="B88" s="2"/>
    </row>
    <row r="89" spans="1:2" ht="13.5" customHeight="1" x14ac:dyDescent="0.2">
      <c r="A89" s="2"/>
      <c r="B89" s="2"/>
    </row>
    <row r="90" spans="1:2" ht="13.5" customHeight="1" x14ac:dyDescent="0.2">
      <c r="A90" s="2"/>
      <c r="B90" s="2"/>
    </row>
    <row r="91" spans="1:2" ht="13.5" customHeight="1" x14ac:dyDescent="0.2">
      <c r="A91" s="2"/>
      <c r="B91" s="2"/>
    </row>
    <row r="92" spans="1:2" ht="13.5" customHeight="1" x14ac:dyDescent="0.2">
      <c r="A92" s="2"/>
      <c r="B92" s="2"/>
    </row>
    <row r="93" spans="1:2" ht="13.5" customHeight="1" x14ac:dyDescent="0.2">
      <c r="A93" s="2"/>
      <c r="B93" s="2"/>
    </row>
    <row r="94" spans="1:2" ht="13.5" customHeight="1" x14ac:dyDescent="0.2">
      <c r="A94" s="2"/>
      <c r="B94" s="2"/>
    </row>
    <row r="95" spans="1:2" ht="13.5" customHeight="1" x14ac:dyDescent="0.2">
      <c r="A95" s="2"/>
      <c r="B95" s="2"/>
    </row>
    <row r="96" spans="1:2" ht="13.5" customHeight="1" x14ac:dyDescent="0.2">
      <c r="A96" s="2"/>
      <c r="B96" s="2"/>
    </row>
    <row r="97" spans="1:2" ht="13.5" customHeight="1" x14ac:dyDescent="0.2">
      <c r="A97" s="2"/>
      <c r="B97" s="2"/>
    </row>
    <row r="98" spans="1:2" ht="13.5" customHeight="1" x14ac:dyDescent="0.2">
      <c r="A98" s="2"/>
      <c r="B98" s="2"/>
    </row>
    <row r="99" spans="1:2" ht="13.5" customHeight="1" x14ac:dyDescent="0.2">
      <c r="A99" s="2"/>
      <c r="B99" s="2"/>
    </row>
    <row r="100" spans="1:2" ht="13.5" customHeight="1" x14ac:dyDescent="0.2">
      <c r="A100" s="2"/>
      <c r="B100" s="2"/>
    </row>
    <row r="101" spans="1:2" ht="13.5" customHeight="1" x14ac:dyDescent="0.2">
      <c r="A101" s="2"/>
      <c r="B101" s="2"/>
    </row>
    <row r="102" spans="1:2" ht="13.5" customHeight="1" x14ac:dyDescent="0.2">
      <c r="A102" s="2"/>
      <c r="B102" s="2"/>
    </row>
    <row r="103" spans="1:2" ht="13.5" customHeight="1" x14ac:dyDescent="0.2">
      <c r="A103" s="2"/>
      <c r="B103" s="2"/>
    </row>
  </sheetData>
  <mergeCells count="6">
    <mergeCell ref="A54:C54"/>
    <mergeCell ref="A1:C1"/>
    <mergeCell ref="A2:C2"/>
    <mergeCell ref="A3:C3"/>
    <mergeCell ref="B6:C6"/>
    <mergeCell ref="B8:C8"/>
  </mergeCells>
  <pageMargins left="0.7" right="0.7" top="0.75" bottom="0.75" header="0.3" footer="0.3"/>
  <pageSetup scale="91" orientation="portrait" r:id="rId1"/>
  <ignoredErrors>
    <ignoredError sqref="B5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selection activeCell="G25" sqref="G25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100" bestFit="1" customWidth="1"/>
    <col min="6" max="16384" width="21.5" style="1"/>
  </cols>
  <sheetData>
    <row r="1" spans="1:7" ht="13.5" customHeight="1" x14ac:dyDescent="0.25">
      <c r="A1" s="302" t="s">
        <v>0</v>
      </c>
      <c r="B1" s="305"/>
      <c r="C1" s="305"/>
    </row>
    <row r="2" spans="1:7" ht="13.5" customHeight="1" x14ac:dyDescent="0.25">
      <c r="A2" s="302" t="s">
        <v>14</v>
      </c>
      <c r="B2" s="305"/>
      <c r="C2" s="305"/>
    </row>
    <row r="3" spans="1:7" ht="13.5" customHeight="1" x14ac:dyDescent="0.25">
      <c r="A3" s="302" t="s">
        <v>15</v>
      </c>
      <c r="B3" s="305"/>
      <c r="C3" s="305"/>
    </row>
    <row r="4" spans="1:7" ht="13.5" customHeight="1" x14ac:dyDescent="0.2">
      <c r="A4" s="3"/>
      <c r="B4" s="3"/>
      <c r="C4" s="3"/>
      <c r="D4" s="3"/>
    </row>
    <row r="5" spans="1:7" s="125" customFormat="1" ht="13.5" customHeight="1" x14ac:dyDescent="0.2">
      <c r="A5" s="124"/>
      <c r="B5" s="153"/>
      <c r="C5" s="153"/>
      <c r="D5" s="124"/>
      <c r="E5" s="100"/>
    </row>
    <row r="6" spans="1:7" ht="13.5" customHeight="1" x14ac:dyDescent="0.2">
      <c r="A6" s="3"/>
      <c r="B6" s="154" t="s">
        <v>178</v>
      </c>
      <c r="C6" s="129" t="s">
        <v>68</v>
      </c>
      <c r="D6" s="3"/>
    </row>
    <row r="7" spans="1:7" ht="13.5" customHeight="1" x14ac:dyDescent="0.2">
      <c r="A7" s="3"/>
      <c r="B7" s="149">
        <v>2018</v>
      </c>
      <c r="C7" s="14">
        <v>2017</v>
      </c>
      <c r="D7" s="3"/>
    </row>
    <row r="8" spans="1:7" ht="13.5" customHeight="1" x14ac:dyDescent="0.2">
      <c r="A8" s="3"/>
      <c r="B8" s="144" t="s">
        <v>3</v>
      </c>
      <c r="C8" s="128"/>
      <c r="D8" s="3"/>
    </row>
    <row r="9" spans="1:7" ht="13.5" customHeight="1" x14ac:dyDescent="0.2">
      <c r="A9" s="5" t="s">
        <v>16</v>
      </c>
      <c r="B9" s="25"/>
      <c r="C9" s="3"/>
      <c r="D9" s="3"/>
    </row>
    <row r="10" spans="1:7" ht="13.5" customHeight="1" x14ac:dyDescent="0.2">
      <c r="A10" s="5" t="s">
        <v>17</v>
      </c>
      <c r="B10" s="25"/>
      <c r="C10" s="3"/>
      <c r="D10" s="3"/>
    </row>
    <row r="11" spans="1:7" ht="13.5" customHeight="1" x14ac:dyDescent="0.2">
      <c r="A11" s="6" t="s">
        <v>18</v>
      </c>
      <c r="B11" s="155">
        <v>288332</v>
      </c>
      <c r="C11" s="69">
        <v>273387</v>
      </c>
      <c r="D11" s="3"/>
    </row>
    <row r="12" spans="1:7" ht="13.5" customHeight="1" x14ac:dyDescent="0.2">
      <c r="A12" s="6" t="s">
        <v>19</v>
      </c>
      <c r="B12" s="29">
        <v>144652</v>
      </c>
      <c r="C12" s="71">
        <v>155846</v>
      </c>
      <c r="D12" s="3"/>
    </row>
    <row r="13" spans="1:7" s="50" customFormat="1" ht="13.5" customHeight="1" x14ac:dyDescent="0.2">
      <c r="A13" s="6" t="s">
        <v>76</v>
      </c>
      <c r="B13" s="29">
        <v>2926</v>
      </c>
      <c r="C13" s="71">
        <v>0</v>
      </c>
      <c r="D13" s="49"/>
      <c r="E13" s="100"/>
    </row>
    <row r="14" spans="1:7" ht="13.5" customHeight="1" x14ac:dyDescent="0.2">
      <c r="A14" s="6" t="s">
        <v>20</v>
      </c>
      <c r="B14" s="29">
        <v>208100</v>
      </c>
      <c r="C14" s="71">
        <v>172604</v>
      </c>
      <c r="D14" s="3"/>
      <c r="F14" s="186"/>
      <c r="G14" s="186"/>
    </row>
    <row r="15" spans="1:7" ht="13.5" customHeight="1" x14ac:dyDescent="0.2">
      <c r="A15" s="6" t="s">
        <v>21</v>
      </c>
      <c r="B15" s="29">
        <v>11405</v>
      </c>
      <c r="C15" s="71">
        <v>29771</v>
      </c>
      <c r="D15" s="3"/>
      <c r="F15" s="186"/>
      <c r="G15" s="186"/>
    </row>
    <row r="16" spans="1:7" ht="13.5" customHeight="1" x14ac:dyDescent="0.2">
      <c r="A16" s="6" t="s">
        <v>22</v>
      </c>
      <c r="B16" s="29">
        <v>143831</v>
      </c>
      <c r="C16" s="71">
        <v>128960</v>
      </c>
      <c r="D16" s="3"/>
      <c r="F16" s="186"/>
      <c r="G16" s="186"/>
    </row>
    <row r="17" spans="1:7" ht="13.5" hidden="1" customHeight="1" x14ac:dyDescent="0.2">
      <c r="A17" s="6" t="s">
        <v>23</v>
      </c>
      <c r="B17" s="29"/>
      <c r="C17" s="71">
        <v>0</v>
      </c>
      <c r="D17" s="3"/>
      <c r="F17" s="186"/>
      <c r="G17" s="186"/>
    </row>
    <row r="18" spans="1:7" s="36" customFormat="1" ht="13.5" hidden="1" customHeight="1" x14ac:dyDescent="0.2">
      <c r="A18" s="6" t="s">
        <v>25</v>
      </c>
      <c r="B18" s="29"/>
      <c r="C18" s="26">
        <v>0</v>
      </c>
      <c r="D18" s="35"/>
      <c r="E18" s="100"/>
      <c r="F18" s="186"/>
      <c r="G18" s="186"/>
    </row>
    <row r="19" spans="1:7" ht="13.5" hidden="1" customHeight="1" x14ac:dyDescent="0.2">
      <c r="A19" s="6" t="s">
        <v>24</v>
      </c>
      <c r="B19" s="29"/>
      <c r="C19" s="71">
        <v>0</v>
      </c>
      <c r="D19" s="3"/>
      <c r="F19" s="186"/>
      <c r="G19" s="186"/>
    </row>
    <row r="20" spans="1:7" ht="13.5" customHeight="1" x14ac:dyDescent="0.2">
      <c r="A20" s="6" t="s">
        <v>26</v>
      </c>
      <c r="B20" s="72">
        <f>454+2636+65369</f>
        <v>68459</v>
      </c>
      <c r="C20" s="73">
        <v>70426</v>
      </c>
      <c r="D20" s="99"/>
      <c r="F20" s="186"/>
      <c r="G20" s="186"/>
    </row>
    <row r="21" spans="1:7" ht="13.5" customHeight="1" x14ac:dyDescent="0.2">
      <c r="A21" s="6" t="s">
        <v>27</v>
      </c>
      <c r="B21" s="156">
        <f>SUM(B11:B20)</f>
        <v>867705</v>
      </c>
      <c r="C21" s="71">
        <f>SUM(C11:C20)</f>
        <v>830994</v>
      </c>
      <c r="D21" s="99"/>
      <c r="F21" s="186"/>
      <c r="G21" s="186"/>
    </row>
    <row r="22" spans="1:7" ht="13.5" customHeight="1" x14ac:dyDescent="0.2">
      <c r="A22" s="3"/>
      <c r="B22" s="139"/>
      <c r="C22" s="70"/>
      <c r="D22" s="3"/>
      <c r="F22" s="186"/>
      <c r="G22" s="186"/>
    </row>
    <row r="23" spans="1:7" ht="13.5" customHeight="1" x14ac:dyDescent="0.2">
      <c r="A23" s="5" t="s">
        <v>28</v>
      </c>
      <c r="B23" s="107">
        <v>935511</v>
      </c>
      <c r="C23" s="71">
        <v>955948</v>
      </c>
      <c r="D23" s="3"/>
      <c r="E23" s="103"/>
      <c r="F23" s="186"/>
      <c r="G23" s="186"/>
    </row>
    <row r="24" spans="1:7" ht="13.5" customHeight="1" x14ac:dyDescent="0.2">
      <c r="A24" s="3"/>
      <c r="B24" s="139"/>
      <c r="C24" s="70"/>
      <c r="D24" s="3"/>
    </row>
    <row r="25" spans="1:7" ht="13.5" customHeight="1" x14ac:dyDescent="0.2">
      <c r="A25" s="5" t="s">
        <v>29</v>
      </c>
      <c r="B25" s="139"/>
      <c r="C25" s="70"/>
      <c r="D25" s="3"/>
    </row>
    <row r="26" spans="1:7" ht="13.5" customHeight="1" x14ac:dyDescent="0.2">
      <c r="A26" s="6" t="s">
        <v>30</v>
      </c>
      <c r="B26" s="29">
        <v>104786</v>
      </c>
      <c r="C26" s="71">
        <v>106107</v>
      </c>
      <c r="D26" s="3"/>
    </row>
    <row r="27" spans="1:7" ht="13.5" customHeight="1" x14ac:dyDescent="0.2">
      <c r="A27" s="6" t="s">
        <v>31</v>
      </c>
      <c r="B27" s="72">
        <f>10489+4+4280+53903</f>
        <v>68676</v>
      </c>
      <c r="C27" s="73">
        <v>86583</v>
      </c>
      <c r="D27" s="3"/>
    </row>
    <row r="28" spans="1:7" ht="13.5" customHeight="1" x14ac:dyDescent="0.2">
      <c r="A28" s="9" t="s">
        <v>32</v>
      </c>
      <c r="B28" s="73">
        <f>SUM(B26:B27)</f>
        <v>173462</v>
      </c>
      <c r="C28" s="73">
        <f>SUM(C26:C27)</f>
        <v>192690</v>
      </c>
      <c r="D28" s="3"/>
    </row>
    <row r="29" spans="1:7" ht="13.5" customHeight="1" thickBot="1" x14ac:dyDescent="0.25">
      <c r="A29" s="10" t="s">
        <v>33</v>
      </c>
      <c r="B29" s="74">
        <f>+B28+B23+B21</f>
        <v>1976678</v>
      </c>
      <c r="C29" s="74">
        <f>+C21+C23+C28</f>
        <v>1979632</v>
      </c>
      <c r="D29" s="3"/>
    </row>
    <row r="30" spans="1:7" ht="13.5" customHeight="1" thickTop="1" x14ac:dyDescent="0.2">
      <c r="A30" s="3"/>
      <c r="B30" s="139"/>
      <c r="C30" s="70"/>
      <c r="D30" s="3"/>
    </row>
    <row r="31" spans="1:7" ht="13.5" customHeight="1" x14ac:dyDescent="0.2">
      <c r="A31" s="5" t="s">
        <v>100</v>
      </c>
      <c r="B31" s="139"/>
      <c r="C31" s="70"/>
      <c r="D31" s="3"/>
    </row>
    <row r="32" spans="1:7" ht="13.5" customHeight="1" x14ac:dyDescent="0.2">
      <c r="A32" s="127" t="s">
        <v>81</v>
      </c>
      <c r="B32" s="139"/>
      <c r="C32" s="70"/>
      <c r="D32" s="3"/>
    </row>
    <row r="33" spans="1:4" ht="13.5" customHeight="1" x14ac:dyDescent="0.2">
      <c r="A33" s="6" t="s">
        <v>34</v>
      </c>
      <c r="B33" s="145">
        <f>127141+8</f>
        <v>127149</v>
      </c>
      <c r="C33" s="69">
        <v>134137</v>
      </c>
      <c r="D33" s="3"/>
    </row>
    <row r="34" spans="1:4" ht="13.5" customHeight="1" x14ac:dyDescent="0.2">
      <c r="A34" s="6" t="s">
        <v>35</v>
      </c>
      <c r="B34" s="29">
        <f>158827+55</f>
        <v>158882</v>
      </c>
      <c r="C34" s="71">
        <v>184161</v>
      </c>
      <c r="D34" s="3"/>
    </row>
    <row r="35" spans="1:4" ht="13.5" customHeight="1" x14ac:dyDescent="0.2">
      <c r="A35" s="6" t="s">
        <v>36</v>
      </c>
      <c r="B35" s="73">
        <v>14328</v>
      </c>
      <c r="C35" s="73">
        <v>15783</v>
      </c>
      <c r="D35" s="3"/>
    </row>
    <row r="36" spans="1:4" ht="13.5" customHeight="1" x14ac:dyDescent="0.2">
      <c r="A36" s="9" t="s">
        <v>37</v>
      </c>
      <c r="B36" s="107">
        <f>SUM(B33:B35)</f>
        <v>300359</v>
      </c>
      <c r="C36" s="71">
        <f>SUM(C33:C35)</f>
        <v>334081</v>
      </c>
      <c r="D36" s="3"/>
    </row>
    <row r="37" spans="1:4" ht="13.5" customHeight="1" x14ac:dyDescent="0.2">
      <c r="A37" s="6" t="s">
        <v>38</v>
      </c>
      <c r="B37" s="107">
        <v>307742</v>
      </c>
      <c r="C37" s="71">
        <v>310134</v>
      </c>
      <c r="D37" s="3"/>
    </row>
    <row r="38" spans="1:4" ht="13.5" customHeight="1" x14ac:dyDescent="0.2">
      <c r="A38" s="6" t="s">
        <v>39</v>
      </c>
      <c r="B38" s="29">
        <v>312544</v>
      </c>
      <c r="C38" s="71">
        <v>308855</v>
      </c>
      <c r="D38" s="3"/>
    </row>
    <row r="39" spans="1:4" ht="13.5" customHeight="1" x14ac:dyDescent="0.2">
      <c r="A39" s="6" t="s">
        <v>40</v>
      </c>
      <c r="B39" s="107">
        <v>13370</v>
      </c>
      <c r="C39" s="71">
        <v>14036</v>
      </c>
      <c r="D39" s="3"/>
    </row>
    <row r="40" spans="1:4" ht="13.5" customHeight="1" x14ac:dyDescent="0.2">
      <c r="A40" s="6" t="s">
        <v>41</v>
      </c>
      <c r="B40" s="107">
        <v>104902</v>
      </c>
      <c r="C40" s="71">
        <v>102369</v>
      </c>
      <c r="D40" s="3"/>
    </row>
    <row r="41" spans="1:4" ht="13.5" customHeight="1" x14ac:dyDescent="0.2">
      <c r="A41" s="6" t="s">
        <v>42</v>
      </c>
      <c r="B41" s="107">
        <v>185159</v>
      </c>
      <c r="C41" s="71">
        <v>184835</v>
      </c>
      <c r="D41" s="3"/>
    </row>
    <row r="42" spans="1:4" ht="13.5" hidden="1" customHeight="1" x14ac:dyDescent="0.2">
      <c r="A42" s="6" t="s">
        <v>25</v>
      </c>
      <c r="B42" s="107"/>
      <c r="C42" s="71">
        <v>0</v>
      </c>
      <c r="D42" s="3"/>
    </row>
    <row r="43" spans="1:4" ht="13.5" customHeight="1" x14ac:dyDescent="0.2">
      <c r="A43" s="6" t="s">
        <v>43</v>
      </c>
      <c r="B43" s="72">
        <f>64115+21+4</f>
        <v>64140</v>
      </c>
      <c r="C43" s="73">
        <v>59457</v>
      </c>
      <c r="D43" s="3"/>
    </row>
    <row r="44" spans="1:4" ht="13.5" customHeight="1" x14ac:dyDescent="0.2">
      <c r="A44" s="9" t="s">
        <v>82</v>
      </c>
      <c r="B44" s="107">
        <f>SUM(B36:B43)</f>
        <v>1288216</v>
      </c>
      <c r="C44" s="71">
        <f>SUM(C36:C43)</f>
        <v>1313767</v>
      </c>
      <c r="D44" s="11"/>
    </row>
    <row r="45" spans="1:4" ht="13.5" customHeight="1" x14ac:dyDescent="0.2">
      <c r="A45" s="3"/>
      <c r="B45" s="139"/>
      <c r="C45" s="70"/>
      <c r="D45" s="3"/>
    </row>
    <row r="46" spans="1:4" ht="13.5" customHeight="1" x14ac:dyDescent="0.2">
      <c r="A46" s="5" t="s">
        <v>99</v>
      </c>
      <c r="B46" s="139"/>
      <c r="C46" s="70"/>
      <c r="D46" s="3"/>
    </row>
    <row r="47" spans="1:4" ht="13.5" customHeight="1" x14ac:dyDescent="0.2">
      <c r="A47" s="6" t="s">
        <v>44</v>
      </c>
      <c r="B47" s="107">
        <v>250</v>
      </c>
      <c r="C47" s="71">
        <v>250</v>
      </c>
      <c r="D47" s="3"/>
    </row>
    <row r="48" spans="1:4" ht="13.5" customHeight="1" x14ac:dyDescent="0.2">
      <c r="A48" s="6" t="s">
        <v>45</v>
      </c>
      <c r="B48" s="107">
        <v>703980</v>
      </c>
      <c r="C48" s="71">
        <v>700125</v>
      </c>
      <c r="D48" s="3"/>
    </row>
    <row r="49" spans="1:6" ht="13.5" customHeight="1" x14ac:dyDescent="0.2">
      <c r="A49" s="6" t="s">
        <v>109</v>
      </c>
      <c r="B49" s="29">
        <v>298664</v>
      </c>
      <c r="C49" s="71">
        <v>247232</v>
      </c>
      <c r="D49" s="11"/>
      <c r="F49" s="141"/>
    </row>
    <row r="50" spans="1:6" s="171" customFormat="1" ht="13.5" customHeight="1" x14ac:dyDescent="0.2">
      <c r="A50" s="6" t="s">
        <v>110</v>
      </c>
      <c r="B50" s="29">
        <v>-340698</v>
      </c>
      <c r="C50" s="71">
        <v>-302109</v>
      </c>
      <c r="D50" s="11"/>
      <c r="E50" s="100"/>
      <c r="F50" s="141"/>
    </row>
    <row r="51" spans="1:6" ht="13.5" customHeight="1" x14ac:dyDescent="0.2">
      <c r="A51" s="6" t="s">
        <v>105</v>
      </c>
      <c r="B51" s="73">
        <v>26266</v>
      </c>
      <c r="C51" s="73">
        <v>20367</v>
      </c>
      <c r="D51" s="99"/>
    </row>
    <row r="52" spans="1:6" ht="13.5" customHeight="1" x14ac:dyDescent="0.2">
      <c r="A52" s="9" t="s">
        <v>106</v>
      </c>
      <c r="B52" s="75">
        <f>SUM(B47:B51)</f>
        <v>688462</v>
      </c>
      <c r="C52" s="75">
        <f>SUM(C47:C51)</f>
        <v>665865</v>
      </c>
      <c r="D52" s="3"/>
    </row>
    <row r="53" spans="1:6" ht="13.5" customHeight="1" thickBot="1" x14ac:dyDescent="0.25">
      <c r="A53" s="10" t="s">
        <v>107</v>
      </c>
      <c r="B53" s="74">
        <f>+B44+B52</f>
        <v>1976678</v>
      </c>
      <c r="C53" s="74">
        <f>+C44+C52</f>
        <v>1979632</v>
      </c>
      <c r="D53" s="3"/>
    </row>
    <row r="54" spans="1:6" ht="13.5" customHeight="1" thickTop="1" x14ac:dyDescent="0.2">
      <c r="A54" s="3"/>
      <c r="B54" s="3"/>
      <c r="C54" s="3"/>
      <c r="D54" s="3"/>
    </row>
    <row r="55" spans="1:6" ht="13.5" customHeight="1" x14ac:dyDescent="0.2">
      <c r="B55" s="42"/>
      <c r="C55" s="42"/>
    </row>
    <row r="56" spans="1:6" ht="13.5" customHeight="1" x14ac:dyDescent="0.2">
      <c r="B56" s="113"/>
      <c r="C56" s="42"/>
      <c r="E56" s="100" t="s">
        <v>115</v>
      </c>
      <c r="F56" s="113">
        <f>C49</f>
        <v>247232</v>
      </c>
    </row>
    <row r="57" spans="1:6" ht="13.5" customHeight="1" x14ac:dyDescent="0.2">
      <c r="B57" s="42"/>
      <c r="E57" s="100" t="s">
        <v>116</v>
      </c>
      <c r="F57" s="113">
        <f>'Statements of Operations'!B40</f>
        <v>59985</v>
      </c>
    </row>
    <row r="58" spans="1:6" ht="13.5" customHeight="1" x14ac:dyDescent="0.2">
      <c r="B58" s="42"/>
      <c r="E58" s="100" t="s">
        <v>117</v>
      </c>
      <c r="F58" s="184">
        <f>-F62-F63</f>
        <v>-8553</v>
      </c>
    </row>
    <row r="59" spans="1:6" ht="13.5" customHeight="1" x14ac:dyDescent="0.2">
      <c r="F59" s="113"/>
    </row>
    <row r="60" spans="1:6" ht="13.5" customHeight="1" thickBot="1" x14ac:dyDescent="0.25">
      <c r="F60" s="185">
        <f>SUM(F56:F59)</f>
        <v>298664</v>
      </c>
    </row>
    <row r="61" spans="1:6" ht="13.5" customHeight="1" thickTop="1" x14ac:dyDescent="0.2">
      <c r="F61" s="113"/>
    </row>
    <row r="62" spans="1:6" ht="13.5" customHeight="1" x14ac:dyDescent="0.2">
      <c r="E62" s="100" t="s">
        <v>50</v>
      </c>
      <c r="F62" s="113">
        <v>8335</v>
      </c>
    </row>
    <row r="63" spans="1:6" ht="13.5" customHeight="1" x14ac:dyDescent="0.2">
      <c r="E63" s="100" t="s">
        <v>118</v>
      </c>
      <c r="F63" s="42">
        <v>218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3"/>
  <sheetViews>
    <sheetView topLeftCell="A10" workbookViewId="0">
      <selection activeCell="A34" sqref="A34"/>
    </sheetView>
  </sheetViews>
  <sheetFormatPr defaultColWidth="21.5" defaultRowHeight="12.75" x14ac:dyDescent="0.2"/>
  <cols>
    <col min="1" max="1" width="75.6640625" style="23" customWidth="1"/>
    <col min="2" max="2" width="17.5" style="23" customWidth="1"/>
    <col min="3" max="3" width="17.5" style="38" customWidth="1"/>
    <col min="4" max="4" width="21.5" style="23" customWidth="1"/>
    <col min="5" max="16384" width="21.5" style="23"/>
  </cols>
  <sheetData>
    <row r="1" spans="1:21" ht="14.25" customHeight="1" x14ac:dyDescent="0.25">
      <c r="A1" s="302" t="s">
        <v>0</v>
      </c>
      <c r="B1" s="306"/>
      <c r="C1" s="306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4.25" customHeight="1" x14ac:dyDescent="0.25">
      <c r="A2" s="302" t="s">
        <v>67</v>
      </c>
      <c r="B2" s="306"/>
      <c r="C2" s="30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4.25" customHeight="1" x14ac:dyDescent="0.25">
      <c r="A3" s="302" t="s">
        <v>15</v>
      </c>
      <c r="B3" s="306"/>
      <c r="C3" s="306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6.75" customHeight="1" x14ac:dyDescent="0.2">
      <c r="A4" s="22"/>
      <c r="B4" s="21"/>
      <c r="C4" s="25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8.75" customHeight="1" x14ac:dyDescent="0.2">
      <c r="A5" s="21"/>
      <c r="B5" s="21"/>
      <c r="C5" s="25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3.5" customHeight="1" x14ac:dyDescent="0.2">
      <c r="A6" s="21"/>
      <c r="B6" s="303" t="s">
        <v>188</v>
      </c>
      <c r="C6" s="30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x14ac:dyDescent="0.2">
      <c r="A7" s="21"/>
      <c r="B7" s="149">
        <v>2018</v>
      </c>
      <c r="C7" s="267">
        <v>2017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3.5" customHeight="1" x14ac:dyDescent="0.2">
      <c r="A8" s="21"/>
      <c r="B8" s="304" t="s">
        <v>3</v>
      </c>
      <c r="C8" s="304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3.5" customHeight="1" x14ac:dyDescent="0.2">
      <c r="A9" s="24" t="s">
        <v>66</v>
      </c>
      <c r="B9" s="25"/>
      <c r="C9" s="2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3.5" customHeight="1" x14ac:dyDescent="0.2">
      <c r="A10" s="20" t="s">
        <v>123</v>
      </c>
      <c r="B10" s="155">
        <f>'Statements of Operations'!B40</f>
        <v>59985</v>
      </c>
      <c r="C10" s="155">
        <f>'Statements of Operations'!C40</f>
        <v>51668</v>
      </c>
      <c r="D10" s="1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3.5" customHeight="1" x14ac:dyDescent="0.2">
      <c r="A11" s="20" t="s">
        <v>216</v>
      </c>
      <c r="B11" s="116"/>
      <c r="C11" s="116"/>
      <c r="D11" s="21"/>
      <c r="E11" s="21"/>
      <c r="F11" s="21" t="s">
        <v>132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ht="13.5" customHeight="1" x14ac:dyDescent="0.2">
      <c r="A12" s="6" t="s">
        <v>7</v>
      </c>
      <c r="B12" s="29">
        <f>'Statements of Operations'!B14</f>
        <v>29703</v>
      </c>
      <c r="C12" s="29">
        <f>'Statements of Operations'!C14</f>
        <v>31921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125" customFormat="1" ht="13.5" customHeight="1" x14ac:dyDescent="0.2">
      <c r="A13" s="6" t="s">
        <v>84</v>
      </c>
      <c r="B13" s="29">
        <f>'Statements of Operations'!B15</f>
        <v>6992</v>
      </c>
      <c r="C13" s="29">
        <f>'Statements of Operations'!C15</f>
        <v>7623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</row>
    <row r="14" spans="1:21" ht="13.5" customHeight="1" x14ac:dyDescent="0.2">
      <c r="A14" s="6" t="s">
        <v>86</v>
      </c>
      <c r="B14" s="29">
        <f>'Statements of Operations'!B16</f>
        <v>3051</v>
      </c>
      <c r="C14" s="29">
        <f>'Statements of Operations'!C16</f>
        <v>14690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3.5" customHeight="1" x14ac:dyDescent="0.2">
      <c r="A15" s="6" t="s">
        <v>65</v>
      </c>
      <c r="B15" s="29">
        <v>0</v>
      </c>
      <c r="C15" s="29">
        <v>2281</v>
      </c>
      <c r="D15" s="1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s="87" customFormat="1" ht="13.5" customHeight="1" x14ac:dyDescent="0.2">
      <c r="A16" s="6" t="s">
        <v>25</v>
      </c>
      <c r="B16" s="29">
        <v>12127</v>
      </c>
      <c r="C16" s="29">
        <v>5830</v>
      </c>
      <c r="D16" s="1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1:21" ht="13.5" customHeight="1" x14ac:dyDescent="0.2">
      <c r="A17" s="6" t="s">
        <v>64</v>
      </c>
      <c r="B17" s="29">
        <v>3845</v>
      </c>
      <c r="C17" s="29">
        <v>2426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87" customFormat="1" ht="13.5" customHeight="1" x14ac:dyDescent="0.2">
      <c r="A18" s="6" t="s">
        <v>63</v>
      </c>
      <c r="B18" s="29">
        <v>134</v>
      </c>
      <c r="C18" s="29">
        <v>-347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</row>
    <row r="19" spans="1:21" s="102" customFormat="1" ht="13.5" customHeight="1" x14ac:dyDescent="0.2">
      <c r="A19" s="55" t="s">
        <v>77</v>
      </c>
      <c r="B19" s="29">
        <v>0</v>
      </c>
      <c r="C19" s="29">
        <v>2030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</row>
    <row r="20" spans="1:21" ht="13.5" customHeight="1" x14ac:dyDescent="0.2">
      <c r="A20" s="6" t="s">
        <v>62</v>
      </c>
      <c r="B20" s="29">
        <v>1080</v>
      </c>
      <c r="C20" s="29">
        <v>535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87" customFormat="1" ht="13.5" hidden="1" customHeight="1" x14ac:dyDescent="0.2">
      <c r="A21" s="6" t="s">
        <v>77</v>
      </c>
      <c r="B21" s="29"/>
      <c r="C21" s="29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13.5" customHeight="1" x14ac:dyDescent="0.2">
      <c r="A22" s="6" t="s">
        <v>61</v>
      </c>
      <c r="B22" s="116"/>
      <c r="C22" s="11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13.5" customHeight="1" x14ac:dyDescent="0.2">
      <c r="A23" s="9" t="s">
        <v>60</v>
      </c>
      <c r="B23" s="29">
        <v>-28728</v>
      </c>
      <c r="C23" s="29">
        <v>37134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13.5" customHeight="1" x14ac:dyDescent="0.2">
      <c r="A24" s="9" t="s">
        <v>22</v>
      </c>
      <c r="B24" s="29">
        <v>-14871</v>
      </c>
      <c r="C24" s="29">
        <v>-11732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13.5" customHeight="1" x14ac:dyDescent="0.2">
      <c r="A25" s="9" t="s">
        <v>59</v>
      </c>
      <c r="B25" s="29">
        <v>-26052</v>
      </c>
      <c r="C25" s="29">
        <v>-20529</v>
      </c>
      <c r="D25" s="1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s="89" customFormat="1" ht="13.5" customHeight="1" x14ac:dyDescent="0.2">
      <c r="A26" s="9" t="s">
        <v>101</v>
      </c>
      <c r="B26" s="29">
        <f>11599-3</f>
        <v>11596</v>
      </c>
      <c r="C26" s="29">
        <v>-4965</v>
      </c>
      <c r="D26" s="11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1" ht="13.5" customHeight="1" x14ac:dyDescent="0.2">
      <c r="A27" s="32" t="s">
        <v>49</v>
      </c>
      <c r="B27" s="29">
        <f>47+37-442-2770+4091-4224-3304+324+2533+11713</f>
        <v>8005</v>
      </c>
      <c r="C27" s="29">
        <v>6964</v>
      </c>
      <c r="D27" s="1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ht="13.5" customHeight="1" x14ac:dyDescent="0.2">
      <c r="A28" s="28" t="s">
        <v>183</v>
      </c>
      <c r="B28" s="76">
        <f>SUM(B10:B27)</f>
        <v>66867</v>
      </c>
      <c r="C28" s="76">
        <f>SUM(C10:C27)</f>
        <v>125529</v>
      </c>
      <c r="D28" s="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13.5" customHeight="1" x14ac:dyDescent="0.2">
      <c r="A29" s="21"/>
      <c r="B29" s="216"/>
      <c r="C29" s="21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3.5" customHeight="1" x14ac:dyDescent="0.2">
      <c r="A30" s="24" t="s">
        <v>58</v>
      </c>
      <c r="B30" s="116"/>
      <c r="C30" s="11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ht="13.5" customHeight="1" x14ac:dyDescent="0.2">
      <c r="A31" s="6" t="s">
        <v>57</v>
      </c>
      <c r="B31" s="29">
        <v>-9453</v>
      </c>
      <c r="C31" s="29">
        <v>-5950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13.5" customHeight="1" x14ac:dyDescent="0.2">
      <c r="A32" s="6" t="s">
        <v>83</v>
      </c>
      <c r="B32" s="29">
        <v>-62</v>
      </c>
      <c r="C32" s="29">
        <v>-63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3.5" customHeight="1" x14ac:dyDescent="0.2">
      <c r="A33" s="6" t="s">
        <v>217</v>
      </c>
      <c r="B33" s="29">
        <v>54</v>
      </c>
      <c r="C33" s="29">
        <v>420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3.5" customHeight="1" x14ac:dyDescent="0.2">
      <c r="A34" s="6" t="s">
        <v>56</v>
      </c>
      <c r="B34" s="29">
        <v>-38458</v>
      </c>
      <c r="C34" s="29">
        <v>-78523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3.5" customHeight="1" x14ac:dyDescent="0.2">
      <c r="A35" s="6" t="s">
        <v>55</v>
      </c>
      <c r="B35" s="29">
        <v>49400</v>
      </c>
      <c r="C35" s="29">
        <v>45886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3.5" customHeight="1" x14ac:dyDescent="0.2">
      <c r="A36" s="6" t="s">
        <v>54</v>
      </c>
      <c r="B36" s="72">
        <v>0</v>
      </c>
      <c r="C36" s="72">
        <v>-7905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3.5" customHeight="1" x14ac:dyDescent="0.2">
      <c r="A37" s="28" t="s">
        <v>114</v>
      </c>
      <c r="B37" s="29">
        <f>SUM(B31:B36)</f>
        <v>1481</v>
      </c>
      <c r="C37" s="29">
        <f>SUM(C31:C36)</f>
        <v>-46135</v>
      </c>
      <c r="D37" s="1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3.5" customHeight="1" x14ac:dyDescent="0.2">
      <c r="A38" s="21"/>
      <c r="B38" s="116"/>
      <c r="C38" s="116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3.5" customHeight="1" x14ac:dyDescent="0.2">
      <c r="A39" s="24" t="s">
        <v>53</v>
      </c>
      <c r="B39" s="116"/>
      <c r="C39" s="11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165" customFormat="1" ht="13.5" customHeight="1" x14ac:dyDescent="0.2">
      <c r="A40" s="6" t="s">
        <v>104</v>
      </c>
      <c r="B40" s="29">
        <v>0</v>
      </c>
      <c r="C40" s="269">
        <v>298500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</row>
    <row r="41" spans="1:21" ht="13.5" customHeight="1" x14ac:dyDescent="0.2">
      <c r="A41" s="6" t="s">
        <v>103</v>
      </c>
      <c r="B41" s="29">
        <v>0</v>
      </c>
      <c r="C41" s="29">
        <v>-325684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277" customFormat="1" ht="13.5" customHeight="1" x14ac:dyDescent="0.2">
      <c r="A42" s="6" t="s">
        <v>184</v>
      </c>
      <c r="B42" s="29">
        <v>-750</v>
      </c>
      <c r="C42" s="29">
        <v>0</v>
      </c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</row>
    <row r="43" spans="1:21" ht="13.5" customHeight="1" x14ac:dyDescent="0.2">
      <c r="A43" s="6" t="s">
        <v>52</v>
      </c>
      <c r="B43" s="29">
        <v>-3431</v>
      </c>
      <c r="C43" s="29">
        <v>-2810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s="125" customFormat="1" ht="13.5" customHeight="1" x14ac:dyDescent="0.2">
      <c r="A44" s="6" t="s">
        <v>51</v>
      </c>
      <c r="B44" s="29">
        <v>0</v>
      </c>
      <c r="C44" s="29">
        <v>-7228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</row>
    <row r="45" spans="1:21" s="80" customFormat="1" ht="13.5" customHeight="1" x14ac:dyDescent="0.2">
      <c r="A45" s="55" t="s">
        <v>77</v>
      </c>
      <c r="B45" s="29">
        <v>0</v>
      </c>
      <c r="C45" s="29">
        <v>-2030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1:21" ht="13.5" customHeight="1" x14ac:dyDescent="0.2">
      <c r="A46" s="6" t="s">
        <v>50</v>
      </c>
      <c r="B46" s="29">
        <v>-8335</v>
      </c>
      <c r="C46" s="29">
        <v>0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s="34" customFormat="1" ht="13.5" customHeight="1" x14ac:dyDescent="0.2">
      <c r="A47" s="6" t="s">
        <v>111</v>
      </c>
      <c r="B47" s="29">
        <v>-38186</v>
      </c>
      <c r="C47" s="29">
        <v>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s="53" customFormat="1" ht="13.5" customHeight="1" x14ac:dyDescent="0.2">
      <c r="A48" s="6" t="s">
        <v>49</v>
      </c>
      <c r="B48" s="72">
        <v>10</v>
      </c>
      <c r="C48" s="72">
        <v>0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21" ht="13.5" customHeight="1" x14ac:dyDescent="0.2">
      <c r="A49" s="9" t="s">
        <v>185</v>
      </c>
      <c r="B49" s="72">
        <f>SUM(B40:B48)</f>
        <v>-50692</v>
      </c>
      <c r="C49" s="72">
        <f>SUM(C40:C48)</f>
        <v>-39252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1:21" ht="13.5" customHeight="1" x14ac:dyDescent="0.2">
      <c r="A50" s="21"/>
      <c r="B50" s="116"/>
      <c r="C50" s="11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</row>
    <row r="51" spans="1:21" ht="13.5" customHeight="1" x14ac:dyDescent="0.2">
      <c r="A51" s="20" t="s">
        <v>202</v>
      </c>
      <c r="B51" s="29">
        <f>+B49+B37+B28</f>
        <v>17656</v>
      </c>
      <c r="C51" s="29">
        <f>C28+C37+C49</f>
        <v>40142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ht="13.5" customHeight="1" x14ac:dyDescent="0.2">
      <c r="A52" s="20" t="s">
        <v>203</v>
      </c>
      <c r="B52" s="72">
        <f>273387+215</f>
        <v>273602</v>
      </c>
      <c r="C52" s="72">
        <f>305372+71050</f>
        <v>376422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</row>
    <row r="53" spans="1:21" ht="13.5" customHeight="1" x14ac:dyDescent="0.2">
      <c r="A53" s="21"/>
      <c r="B53" s="116"/>
      <c r="C53" s="11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3.5" customHeight="1" thickBot="1" x14ac:dyDescent="0.25">
      <c r="A54" s="20" t="s">
        <v>204</v>
      </c>
      <c r="B54" s="65">
        <f>+B51+B52</f>
        <v>291258</v>
      </c>
      <c r="C54" s="65">
        <f>SUM(C51:C52)</f>
        <v>416564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18.75" customHeight="1" thickTop="1" x14ac:dyDescent="0.2">
      <c r="A55" s="21"/>
      <c r="B55" s="66"/>
      <c r="C55" s="11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</row>
    <row r="56" spans="1:21" ht="18.75" customHeight="1" x14ac:dyDescent="0.2">
      <c r="A56" s="278" t="s">
        <v>204</v>
      </c>
      <c r="B56" s="71"/>
      <c r="C56" s="10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1:21" ht="18.75" customHeight="1" x14ac:dyDescent="0.2">
      <c r="A57" s="6" t="s">
        <v>18</v>
      </c>
      <c r="B57" s="81">
        <f>'Balance Sheet'!B11</f>
        <v>288332</v>
      </c>
      <c r="C57" s="221">
        <v>347580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</row>
    <row r="58" spans="1:21" ht="18.75" customHeight="1" x14ac:dyDescent="0.2">
      <c r="A58" s="6" t="s">
        <v>179</v>
      </c>
      <c r="B58" s="72">
        <f>'Balance Sheet'!B13</f>
        <v>2926</v>
      </c>
      <c r="C58" s="279">
        <v>68984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18.75" customHeight="1" x14ac:dyDescent="0.2">
      <c r="A59" s="21"/>
      <c r="B59" s="81"/>
      <c r="C59" s="2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  <row r="60" spans="1:21" ht="18.75" customHeight="1" thickBot="1" x14ac:dyDescent="0.25">
      <c r="A60" s="21"/>
      <c r="B60" s="280">
        <f>SUM(B57:B59)</f>
        <v>291258</v>
      </c>
      <c r="C60" s="280">
        <f>SUM(C57:C59)</f>
        <v>416564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1:21" ht="18.75" customHeight="1" thickTop="1" x14ac:dyDescent="0.2">
      <c r="A61" s="21"/>
      <c r="B61" s="66"/>
      <c r="C61" s="11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</row>
    <row r="62" spans="1:21" ht="18.75" customHeight="1" x14ac:dyDescent="0.2">
      <c r="A62" s="21"/>
      <c r="B62" s="66"/>
      <c r="C62" s="116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1:21" ht="18.75" customHeight="1" x14ac:dyDescent="0.2">
      <c r="A63" s="21"/>
      <c r="B63" s="66"/>
      <c r="C63" s="116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</row>
    <row r="64" spans="1:21" ht="18.75" customHeight="1" x14ac:dyDescent="0.2">
      <c r="A64" s="21"/>
      <c r="B64" s="66"/>
      <c r="C64" s="116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</row>
    <row r="65" spans="1:21" ht="18.75" customHeight="1" x14ac:dyDescent="0.2">
      <c r="A65" s="21"/>
      <c r="B65" s="66"/>
      <c r="C65" s="116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1:21" ht="18.75" customHeight="1" x14ac:dyDescent="0.2">
      <c r="A66" s="21"/>
      <c r="B66" s="66"/>
      <c r="C66" s="11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</row>
    <row r="67" spans="1:21" ht="18.75" customHeight="1" x14ac:dyDescent="0.2">
      <c r="A67" s="21"/>
      <c r="B67" s="66"/>
      <c r="C67" s="116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1:21" ht="18.75" customHeight="1" x14ac:dyDescent="0.2">
      <c r="A68" s="21"/>
      <c r="B68" s="66"/>
      <c r="C68" s="11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</row>
    <row r="69" spans="1:21" ht="18.75" customHeight="1" x14ac:dyDescent="0.2">
      <c r="A69" s="21"/>
      <c r="B69" s="66"/>
      <c r="C69" s="116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</row>
    <row r="70" spans="1:21" ht="18.75" customHeight="1" x14ac:dyDescent="0.2">
      <c r="A70" s="21"/>
      <c r="B70" s="66"/>
      <c r="C70" s="11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</row>
    <row r="71" spans="1:21" ht="18.75" customHeight="1" x14ac:dyDescent="0.2">
      <c r="A71" s="21"/>
      <c r="B71" s="66"/>
      <c r="C71" s="11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</row>
    <row r="72" spans="1:21" ht="18.75" customHeight="1" x14ac:dyDescent="0.2">
      <c r="A72" s="21"/>
      <c r="B72" s="66"/>
      <c r="C72" s="116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</row>
    <row r="73" spans="1:21" ht="18.75" customHeight="1" x14ac:dyDescent="0.2">
      <c r="A73" s="21"/>
      <c r="B73" s="21"/>
      <c r="C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</row>
    <row r="74" spans="1:21" ht="18.75" customHeight="1" x14ac:dyDescent="0.2">
      <c r="A74" s="21"/>
      <c r="B74" s="21"/>
      <c r="C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ht="18.75" customHeight="1" x14ac:dyDescent="0.2">
      <c r="A75" s="21"/>
      <c r="B75" s="21"/>
      <c r="C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ht="18.75" customHeight="1" x14ac:dyDescent="0.2">
      <c r="A76" s="21"/>
      <c r="B76" s="21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ht="18.75" customHeight="1" x14ac:dyDescent="0.2">
      <c r="A77" s="21"/>
      <c r="B77" s="21"/>
      <c r="C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ht="18.75" customHeight="1" x14ac:dyDescent="0.2">
      <c r="A78" s="21"/>
      <c r="B78" s="21"/>
      <c r="C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ht="18.75" customHeight="1" x14ac:dyDescent="0.2">
      <c r="A79" s="21"/>
      <c r="B79" s="21"/>
      <c r="C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 ht="18.75" customHeight="1" x14ac:dyDescent="0.2">
      <c r="A80" s="21"/>
      <c r="B80" s="21"/>
      <c r="C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1" ht="18.75" customHeight="1" x14ac:dyDescent="0.2">
      <c r="A81" s="21"/>
      <c r="B81" s="21"/>
      <c r="C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1" ht="18.75" customHeight="1" x14ac:dyDescent="0.2">
      <c r="A82" s="21"/>
      <c r="B82" s="21"/>
      <c r="C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1" ht="18.75" customHeight="1" x14ac:dyDescent="0.2">
      <c r="A83" s="21"/>
      <c r="B83" s="21"/>
      <c r="C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1" ht="18.75" customHeight="1" x14ac:dyDescent="0.2">
      <c r="A84" s="21"/>
      <c r="B84" s="21"/>
      <c r="C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1" ht="18.75" customHeight="1" x14ac:dyDescent="0.2">
      <c r="A85" s="21"/>
      <c r="B85" s="21"/>
      <c r="C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1:21" ht="18.75" customHeight="1" x14ac:dyDescent="0.2">
      <c r="A86" s="21"/>
      <c r="B86" s="21"/>
      <c r="C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1:21" ht="18.75" customHeight="1" x14ac:dyDescent="0.2">
      <c r="A87" s="21"/>
      <c r="B87" s="21"/>
      <c r="C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1:21" ht="18.75" customHeight="1" x14ac:dyDescent="0.2">
      <c r="A88" s="21"/>
      <c r="B88" s="21"/>
      <c r="C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1:21" ht="18.75" customHeight="1" x14ac:dyDescent="0.2">
      <c r="A89" s="21"/>
      <c r="B89" s="21"/>
      <c r="C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1:21" ht="18.75" customHeight="1" x14ac:dyDescent="0.2">
      <c r="A90" s="21"/>
      <c r="B90" s="21"/>
      <c r="C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1" ht="18.75" customHeight="1" x14ac:dyDescent="0.2">
      <c r="A91" s="21"/>
      <c r="B91" s="21"/>
      <c r="C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1:21" ht="18.75" customHeight="1" x14ac:dyDescent="0.2">
      <c r="A92" s="21"/>
      <c r="B92" s="21"/>
      <c r="C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1:21" ht="18.75" customHeight="1" x14ac:dyDescent="0.2">
      <c r="A93" s="21"/>
      <c r="B93" s="21"/>
      <c r="C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</sheetData>
  <mergeCells count="5">
    <mergeCell ref="A1:C1"/>
    <mergeCell ref="A2:C2"/>
    <mergeCell ref="A3:C3"/>
    <mergeCell ref="B6:C6"/>
    <mergeCell ref="B8:C8"/>
  </mergeCells>
  <pageMargins left="0.7" right="0.7" top="0.75" bottom="0.75" header="0.3" footer="0.3"/>
  <pageSetup scale="82" orientation="portrait" r:id="rId1"/>
  <ignoredErrors>
    <ignoredError sqref="C51 C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D95"/>
  <sheetViews>
    <sheetView workbookViewId="0">
      <selection activeCell="A10" sqref="A10"/>
    </sheetView>
  </sheetViews>
  <sheetFormatPr defaultColWidth="21.5" defaultRowHeight="12.75" x14ac:dyDescent="0.2"/>
  <cols>
    <col min="1" max="1" width="73" style="37" customWidth="1"/>
    <col min="2" max="2" width="2.1640625" style="37" customWidth="1"/>
    <col min="3" max="4" width="15.83203125" style="37" customWidth="1"/>
    <col min="5" max="16384" width="21.5" style="37"/>
  </cols>
  <sheetData>
    <row r="1" spans="1:4" ht="13.5" customHeight="1" x14ac:dyDescent="0.25">
      <c r="A1" s="307" t="s">
        <v>0</v>
      </c>
      <c r="B1" s="308"/>
      <c r="C1" s="308"/>
      <c r="D1" s="308"/>
    </row>
    <row r="2" spans="1:4" ht="13.5" customHeight="1" x14ac:dyDescent="0.25">
      <c r="A2" s="307" t="s">
        <v>69</v>
      </c>
      <c r="B2" s="308"/>
      <c r="C2" s="308"/>
      <c r="D2" s="308"/>
    </row>
    <row r="3" spans="1:4" ht="13.5" customHeight="1" x14ac:dyDescent="0.25">
      <c r="A3" s="307" t="s">
        <v>15</v>
      </c>
      <c r="B3" s="308"/>
      <c r="C3" s="308"/>
      <c r="D3" s="308"/>
    </row>
    <row r="4" spans="1:4" ht="6" customHeight="1" x14ac:dyDescent="0.2"/>
    <row r="5" spans="1:4" ht="18.75" customHeight="1" x14ac:dyDescent="0.2">
      <c r="A5" s="39"/>
      <c r="B5" s="39"/>
      <c r="C5" s="154" t="s">
        <v>178</v>
      </c>
      <c r="D5" s="131" t="s">
        <v>70</v>
      </c>
    </row>
    <row r="6" spans="1:4" ht="12.75" customHeight="1" x14ac:dyDescent="0.2">
      <c r="A6" s="39"/>
      <c r="B6" s="39"/>
      <c r="C6" s="149">
        <v>2018</v>
      </c>
      <c r="D6" s="40">
        <v>2017</v>
      </c>
    </row>
    <row r="7" spans="1:4" ht="18.75" customHeight="1" x14ac:dyDescent="0.2">
      <c r="A7" s="39"/>
      <c r="B7" s="39"/>
      <c r="C7" s="157" t="s">
        <v>3</v>
      </c>
      <c r="D7" s="130"/>
    </row>
    <row r="8" spans="1:4" ht="18.75" customHeight="1" x14ac:dyDescent="0.2">
      <c r="A8" s="39"/>
      <c r="B8" s="39"/>
      <c r="C8" s="158"/>
      <c r="D8" s="43"/>
    </row>
    <row r="9" spans="1:4" s="165" customFormat="1" ht="18.75" customHeight="1" x14ac:dyDescent="0.2">
      <c r="A9" s="164" t="s">
        <v>182</v>
      </c>
      <c r="B9" s="166"/>
      <c r="C9" s="159">
        <v>295732</v>
      </c>
      <c r="D9" s="152">
        <v>296435</v>
      </c>
    </row>
    <row r="10" spans="1:4" ht="13.5" customHeight="1" x14ac:dyDescent="0.2">
      <c r="A10" s="41" t="s">
        <v>49</v>
      </c>
      <c r="B10" s="39"/>
      <c r="C10" s="160">
        <v>33120</v>
      </c>
      <c r="D10" s="98">
        <v>36514</v>
      </c>
    </row>
    <row r="11" spans="1:4" s="93" customFormat="1" ht="13.5" customHeight="1" x14ac:dyDescent="0.2">
      <c r="A11" s="95" t="s">
        <v>79</v>
      </c>
      <c r="B11" s="94"/>
      <c r="C11" s="161">
        <v>-6782</v>
      </c>
      <c r="D11" s="47">
        <v>-7032</v>
      </c>
    </row>
    <row r="12" spans="1:4" ht="13.5" customHeight="1" x14ac:dyDescent="0.2">
      <c r="A12" s="39"/>
      <c r="B12" s="39"/>
      <c r="C12" s="45">
        <f>SUM(C9:C11)</f>
        <v>322070</v>
      </c>
      <c r="D12" s="45">
        <f>SUM(D9:D11)</f>
        <v>325917</v>
      </c>
    </row>
    <row r="13" spans="1:4" ht="13.5" customHeight="1" x14ac:dyDescent="0.2">
      <c r="A13" s="309" t="s">
        <v>71</v>
      </c>
      <c r="B13" s="310"/>
      <c r="C13" s="98">
        <v>14328</v>
      </c>
      <c r="D13" s="45">
        <v>15783</v>
      </c>
    </row>
    <row r="14" spans="1:4" ht="13.5" customHeight="1" thickBot="1" x14ac:dyDescent="0.25">
      <c r="A14" s="41" t="s">
        <v>38</v>
      </c>
      <c r="B14" s="39"/>
      <c r="C14" s="48">
        <f>C12-C13</f>
        <v>307742</v>
      </c>
      <c r="D14" s="48">
        <f>D12-D13</f>
        <v>310134</v>
      </c>
    </row>
    <row r="15" spans="1:4" ht="13.5" customHeight="1" thickTop="1" x14ac:dyDescent="0.2">
      <c r="A15" s="39"/>
      <c r="B15" s="39"/>
      <c r="C15" s="158"/>
      <c r="D15" s="106"/>
    </row>
    <row r="16" spans="1:4" ht="13.5" customHeight="1" x14ac:dyDescent="0.2">
      <c r="A16" s="41" t="s">
        <v>72</v>
      </c>
      <c r="C16" s="146"/>
      <c r="D16" s="46"/>
    </row>
    <row r="17" spans="1:4" ht="13.5" customHeight="1" x14ac:dyDescent="0.2">
      <c r="A17" s="95" t="s">
        <v>80</v>
      </c>
      <c r="C17" s="162">
        <f>C12-C11</f>
        <v>328852</v>
      </c>
      <c r="D17" s="44">
        <f>D12-D11</f>
        <v>332949</v>
      </c>
    </row>
    <row r="18" spans="1:4" ht="13.5" customHeight="1" x14ac:dyDescent="0.2">
      <c r="A18" s="41" t="s">
        <v>73</v>
      </c>
      <c r="C18" s="163"/>
      <c r="D18" s="46"/>
    </row>
    <row r="19" spans="1:4" ht="13.5" customHeight="1" x14ac:dyDescent="0.2">
      <c r="A19" s="41" t="s">
        <v>18</v>
      </c>
      <c r="C19" s="98">
        <f>'Balance Sheet'!B11</f>
        <v>288332</v>
      </c>
      <c r="D19" s="45">
        <f>'Balance Sheet'!C11</f>
        <v>273387</v>
      </c>
    </row>
    <row r="20" spans="1:4" ht="13.5" customHeight="1" x14ac:dyDescent="0.2">
      <c r="A20" s="41" t="s">
        <v>19</v>
      </c>
      <c r="C20" s="47">
        <f>'Balance Sheet'!B12</f>
        <v>144652</v>
      </c>
      <c r="D20" s="47">
        <f>'Balance Sheet'!C12</f>
        <v>155846</v>
      </c>
    </row>
    <row r="21" spans="1:4" ht="13.5" customHeight="1" x14ac:dyDescent="0.2">
      <c r="A21" s="39"/>
      <c r="C21" s="98">
        <f>+C19+C20</f>
        <v>432984</v>
      </c>
      <c r="D21" s="45">
        <f>+D19+D20</f>
        <v>429233</v>
      </c>
    </row>
    <row r="22" spans="1:4" ht="13.5" customHeight="1" thickBot="1" x14ac:dyDescent="0.25">
      <c r="A22" s="41" t="s">
        <v>74</v>
      </c>
      <c r="C22" s="48">
        <f>+C17-C21</f>
        <v>-104132</v>
      </c>
      <c r="D22" s="48">
        <f>+D17-D21</f>
        <v>-96284</v>
      </c>
    </row>
    <row r="23" spans="1:4" ht="18.75" customHeight="1" thickTop="1" x14ac:dyDescent="0.2">
      <c r="C23" s="46"/>
      <c r="D23" s="46"/>
    </row>
    <row r="24" spans="1:4" ht="18.75" customHeight="1" x14ac:dyDescent="0.2"/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</sheetData>
  <mergeCells count="4">
    <mergeCell ref="A1:D1"/>
    <mergeCell ref="A2:D2"/>
    <mergeCell ref="A3:D3"/>
    <mergeCell ref="A13:B13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workbookViewId="0">
      <selection activeCell="A36" sqref="A36"/>
    </sheetView>
  </sheetViews>
  <sheetFormatPr defaultRowHeight="12.75" x14ac:dyDescent="0.2"/>
  <cols>
    <col min="1" max="1" width="60.1640625" style="176" customWidth="1"/>
    <col min="2" max="2" width="14.33203125" style="176" customWidth="1"/>
    <col min="3" max="3" width="10.1640625" style="176" bestFit="1" customWidth="1"/>
    <col min="4" max="4" width="14.33203125" style="176" customWidth="1"/>
    <col min="5" max="5" width="10.1640625" style="176" customWidth="1"/>
    <col min="6" max="6" width="14.33203125" style="176" customWidth="1"/>
    <col min="7" max="7" width="10.1640625" style="176" customWidth="1"/>
    <col min="8" max="16384" width="9.33203125" style="176"/>
  </cols>
  <sheetData>
    <row r="1" spans="1:7" ht="15.75" x14ac:dyDescent="0.25">
      <c r="A1" s="311" t="s">
        <v>0</v>
      </c>
      <c r="B1" s="311"/>
      <c r="C1" s="312"/>
      <c r="D1" s="312"/>
      <c r="E1" s="312"/>
      <c r="F1" s="312"/>
      <c r="G1" s="312"/>
    </row>
    <row r="2" spans="1:7" ht="15.75" x14ac:dyDescent="0.25">
      <c r="A2" s="311" t="s">
        <v>88</v>
      </c>
      <c r="B2" s="311"/>
      <c r="C2" s="312"/>
      <c r="D2" s="312"/>
      <c r="E2" s="312"/>
      <c r="F2" s="312"/>
      <c r="G2" s="312"/>
    </row>
    <row r="3" spans="1:7" ht="15.75" x14ac:dyDescent="0.25">
      <c r="A3" s="311" t="s">
        <v>89</v>
      </c>
      <c r="B3" s="311"/>
      <c r="C3" s="312"/>
      <c r="D3" s="312"/>
      <c r="E3" s="312"/>
      <c r="F3" s="312"/>
      <c r="G3" s="312"/>
    </row>
    <row r="4" spans="1:7" x14ac:dyDescent="0.2">
      <c r="A4" s="175"/>
      <c r="B4" s="175"/>
      <c r="C4" s="175"/>
      <c r="D4" s="227"/>
      <c r="E4" s="227"/>
      <c r="F4" s="227"/>
      <c r="G4" s="227"/>
    </row>
    <row r="5" spans="1:7" x14ac:dyDescent="0.2">
      <c r="A5" s="175"/>
      <c r="B5" s="229"/>
      <c r="C5" s="229"/>
      <c r="D5" s="229"/>
      <c r="E5" s="229"/>
      <c r="F5" s="229"/>
      <c r="G5" s="229"/>
    </row>
    <row r="6" spans="1:7" ht="25.5" customHeight="1" x14ac:dyDescent="0.2">
      <c r="A6" s="175"/>
      <c r="B6" s="313" t="s">
        <v>196</v>
      </c>
      <c r="C6" s="313"/>
      <c r="D6" s="313" t="s">
        <v>131</v>
      </c>
      <c r="E6" s="313"/>
      <c r="F6" s="313" t="s">
        <v>197</v>
      </c>
      <c r="G6" s="313"/>
    </row>
    <row r="7" spans="1:7" x14ac:dyDescent="0.2">
      <c r="A7" s="175"/>
      <c r="B7" s="177" t="s">
        <v>3</v>
      </c>
      <c r="C7" s="177"/>
      <c r="D7" s="177" t="s">
        <v>3</v>
      </c>
      <c r="E7" s="177"/>
      <c r="F7" s="177" t="s">
        <v>3</v>
      </c>
      <c r="G7" s="177"/>
    </row>
    <row r="8" spans="1:7" ht="12.75" customHeight="1" x14ac:dyDescent="0.2">
      <c r="A8" s="178" t="s">
        <v>90</v>
      </c>
      <c r="B8" s="179"/>
      <c r="C8" s="179"/>
      <c r="D8" s="179"/>
      <c r="E8" s="179"/>
      <c r="F8" s="179"/>
      <c r="G8" s="179"/>
    </row>
    <row r="9" spans="1:7" ht="12.75" customHeight="1" x14ac:dyDescent="0.2">
      <c r="A9" s="180" t="s">
        <v>91</v>
      </c>
      <c r="B9" s="170">
        <v>19.743579129999997</v>
      </c>
      <c r="C9" s="170"/>
      <c r="D9" s="170">
        <v>19.473362850000001</v>
      </c>
      <c r="E9" s="170"/>
      <c r="F9" s="170">
        <v>21.325947120000002</v>
      </c>
      <c r="G9" s="170"/>
    </row>
    <row r="10" spans="1:7" ht="12.75" customHeight="1" x14ac:dyDescent="0.2">
      <c r="A10" s="180"/>
      <c r="B10" s="167"/>
      <c r="C10" s="167"/>
      <c r="D10" s="167"/>
      <c r="E10" s="167"/>
      <c r="F10" s="167"/>
      <c r="G10" s="167"/>
    </row>
    <row r="11" spans="1:7" ht="12.75" customHeight="1" x14ac:dyDescent="0.2">
      <c r="A11" s="180" t="s">
        <v>92</v>
      </c>
      <c r="B11" s="168">
        <v>239.94991247999999</v>
      </c>
      <c r="C11" s="223">
        <f>ROUND(B11/B9,2)</f>
        <v>12.15</v>
      </c>
      <c r="D11" s="168">
        <v>239.88499999999999</v>
      </c>
      <c r="E11" s="223">
        <f>ROUND(D11/D9,2)</f>
        <v>12.32</v>
      </c>
      <c r="F11" s="168">
        <v>268.08766007999998</v>
      </c>
      <c r="G11" s="223">
        <f>ROUND(F11/F9,2)</f>
        <v>12.57</v>
      </c>
    </row>
    <row r="12" spans="1:7" ht="12.75" customHeight="1" x14ac:dyDescent="0.2">
      <c r="A12" s="180" t="s">
        <v>93</v>
      </c>
      <c r="B12" s="169">
        <v>212.60874530000001</v>
      </c>
      <c r="C12" s="181">
        <f>ROUND(B12/B9,2)</f>
        <v>10.77</v>
      </c>
      <c r="D12" s="169">
        <v>209.929</v>
      </c>
      <c r="E12" s="181">
        <f>ROUND(D12/D9,2)</f>
        <v>10.78</v>
      </c>
      <c r="F12" s="169">
        <v>220.37094855999999</v>
      </c>
      <c r="G12" s="181">
        <f>ROUND(F12/F9,2)</f>
        <v>10.33</v>
      </c>
    </row>
    <row r="13" spans="1:7" ht="12.75" customHeight="1" x14ac:dyDescent="0.2">
      <c r="A13" s="180" t="s">
        <v>94</v>
      </c>
      <c r="B13" s="170">
        <f t="shared" ref="B13:G13" si="0">B11-B12</f>
        <v>27.341167179999985</v>
      </c>
      <c r="C13" s="182">
        <f t="shared" si="0"/>
        <v>1.3800000000000008</v>
      </c>
      <c r="D13" s="170">
        <f t="shared" si="0"/>
        <v>29.955999999999989</v>
      </c>
      <c r="E13" s="182">
        <f t="shared" si="0"/>
        <v>1.5400000000000009</v>
      </c>
      <c r="F13" s="170">
        <f t="shared" si="0"/>
        <v>47.71671151999999</v>
      </c>
      <c r="G13" s="182">
        <f t="shared" si="0"/>
        <v>2.2400000000000002</v>
      </c>
    </row>
    <row r="14" spans="1:7" ht="12.75" customHeight="1" x14ac:dyDescent="0.2">
      <c r="A14" s="180"/>
      <c r="B14" s="167"/>
      <c r="C14" s="167"/>
      <c r="D14" s="167"/>
      <c r="E14" s="167"/>
      <c r="F14" s="167"/>
      <c r="G14" s="167"/>
    </row>
    <row r="15" spans="1:7" ht="12.75" customHeight="1" x14ac:dyDescent="0.2">
      <c r="A15" s="178" t="s">
        <v>95</v>
      </c>
      <c r="B15" s="179"/>
      <c r="C15" s="179"/>
      <c r="D15" s="179"/>
      <c r="E15" s="179"/>
      <c r="F15" s="179"/>
      <c r="G15" s="179"/>
    </row>
    <row r="16" spans="1:7" ht="12.75" customHeight="1" x14ac:dyDescent="0.2">
      <c r="A16" s="180" t="s">
        <v>91</v>
      </c>
      <c r="B16" s="170">
        <v>1.7544615100000001</v>
      </c>
      <c r="C16" s="167"/>
      <c r="D16" s="170">
        <v>1.80709382</v>
      </c>
      <c r="E16" s="167"/>
      <c r="F16" s="170">
        <v>2.05973227</v>
      </c>
      <c r="G16" s="167"/>
    </row>
    <row r="17" spans="1:7" ht="12.75" customHeight="1" x14ac:dyDescent="0.2">
      <c r="A17" s="180"/>
      <c r="B17" s="167"/>
      <c r="C17" s="167"/>
      <c r="D17" s="167"/>
      <c r="E17" s="167"/>
      <c r="F17" s="167"/>
      <c r="G17" s="167"/>
    </row>
    <row r="18" spans="1:7" ht="12.75" customHeight="1" x14ac:dyDescent="0.2">
      <c r="A18" s="180" t="s">
        <v>92</v>
      </c>
      <c r="B18" s="168">
        <v>203.46262414</v>
      </c>
      <c r="C18" s="223">
        <f>ROUND(B18/B16,2)</f>
        <v>115.97</v>
      </c>
      <c r="D18" s="168">
        <v>164.11600000000001</v>
      </c>
      <c r="E18" s="223">
        <f>ROUND(D18/D16,2)</f>
        <v>90.82</v>
      </c>
      <c r="F18" s="168">
        <v>187.11120464999999</v>
      </c>
      <c r="G18" s="223">
        <f>ROUND(F18/F16,2)</f>
        <v>90.84</v>
      </c>
    </row>
    <row r="19" spans="1:7" ht="12.75" customHeight="1" x14ac:dyDescent="0.2">
      <c r="A19" s="180" t="s">
        <v>93</v>
      </c>
      <c r="B19" s="169">
        <v>119.87787256</v>
      </c>
      <c r="C19" s="181">
        <f>ROUND(B19/B16,2)</f>
        <v>68.33</v>
      </c>
      <c r="D19" s="169">
        <v>107.514</v>
      </c>
      <c r="E19" s="181">
        <f>ROUND(D19/D16,2)</f>
        <v>59.5</v>
      </c>
      <c r="F19" s="169">
        <v>118.78759480000001</v>
      </c>
      <c r="G19" s="181">
        <f>ROUND(F19/F16,2)</f>
        <v>57.67</v>
      </c>
    </row>
    <row r="20" spans="1:7" ht="12.75" customHeight="1" x14ac:dyDescent="0.2">
      <c r="A20" s="180" t="s">
        <v>94</v>
      </c>
      <c r="B20" s="170">
        <f t="shared" ref="B20:G20" si="1">B18-B19</f>
        <v>83.584751580000002</v>
      </c>
      <c r="C20" s="182">
        <f t="shared" si="1"/>
        <v>47.64</v>
      </c>
      <c r="D20" s="170">
        <f t="shared" si="1"/>
        <v>56.602000000000018</v>
      </c>
      <c r="E20" s="182">
        <f t="shared" si="1"/>
        <v>31.319999999999993</v>
      </c>
      <c r="F20" s="170">
        <f t="shared" si="1"/>
        <v>68.323609849999983</v>
      </c>
      <c r="G20" s="182">
        <f t="shared" si="1"/>
        <v>33.17</v>
      </c>
    </row>
    <row r="21" spans="1:7" ht="12.75" customHeight="1" x14ac:dyDescent="0.2">
      <c r="A21" s="178"/>
      <c r="B21" s="179"/>
      <c r="C21" s="179"/>
      <c r="D21" s="179"/>
      <c r="E21" s="179"/>
      <c r="F21" s="179"/>
      <c r="G21" s="179"/>
    </row>
    <row r="22" spans="1:7" ht="12.75" customHeight="1" x14ac:dyDescent="0.2">
      <c r="A22" s="178" t="s">
        <v>96</v>
      </c>
      <c r="B22" s="179"/>
      <c r="C22" s="179"/>
      <c r="D22" s="179"/>
      <c r="E22" s="179"/>
      <c r="F22" s="179"/>
      <c r="G22" s="179"/>
    </row>
    <row r="23" spans="1:7" ht="12.75" customHeight="1" x14ac:dyDescent="0.2">
      <c r="A23" s="180" t="s">
        <v>91</v>
      </c>
      <c r="B23" s="170">
        <v>2.16607555</v>
      </c>
      <c r="C23" s="167"/>
      <c r="D23" s="170">
        <v>2.261949</v>
      </c>
      <c r="E23" s="167"/>
      <c r="F23" s="170">
        <v>2.2913583800000001</v>
      </c>
      <c r="G23" s="167"/>
    </row>
    <row r="24" spans="1:7" ht="12.75" customHeight="1" x14ac:dyDescent="0.2">
      <c r="A24" s="180"/>
      <c r="B24" s="167"/>
      <c r="C24" s="167"/>
      <c r="D24" s="167"/>
      <c r="E24" s="167"/>
      <c r="F24" s="167"/>
      <c r="G24" s="167"/>
    </row>
    <row r="25" spans="1:7" ht="12.75" customHeight="1" x14ac:dyDescent="0.2">
      <c r="A25" s="180" t="s">
        <v>92</v>
      </c>
      <c r="B25" s="168">
        <v>77.095286459999997</v>
      </c>
      <c r="C25" s="223">
        <f>ROUND(B25/B23,2)</f>
        <v>35.590000000000003</v>
      </c>
      <c r="D25" s="168">
        <v>80.147000000000006</v>
      </c>
      <c r="E25" s="223">
        <f>ROUND(D25/D23,2)</f>
        <v>35.43</v>
      </c>
      <c r="F25" s="168">
        <v>81.365439140000007</v>
      </c>
      <c r="G25" s="223">
        <f>ROUND(F25/F23,2)</f>
        <v>35.51</v>
      </c>
    </row>
    <row r="26" spans="1:7" ht="12.75" customHeight="1" x14ac:dyDescent="0.2">
      <c r="A26" s="180" t="s">
        <v>93</v>
      </c>
      <c r="B26" s="169">
        <v>61.794433420000004</v>
      </c>
      <c r="C26" s="181">
        <f>ROUND(B26/B23,2)</f>
        <v>28.53</v>
      </c>
      <c r="D26" s="169">
        <v>56.267000000000003</v>
      </c>
      <c r="E26" s="181">
        <f>ROUND(D26/D23,2)</f>
        <v>24.88</v>
      </c>
      <c r="F26" s="169">
        <v>54.575609550000003</v>
      </c>
      <c r="G26" s="181">
        <f>ROUND(F26/F23,2)</f>
        <v>23.82</v>
      </c>
    </row>
    <row r="27" spans="1:7" ht="12.75" customHeight="1" x14ac:dyDescent="0.2">
      <c r="A27" s="180" t="s">
        <v>94</v>
      </c>
      <c r="B27" s="170">
        <f t="shared" ref="B27:G27" si="2">B25-B26</f>
        <v>15.300853039999993</v>
      </c>
      <c r="C27" s="182">
        <f t="shared" si="2"/>
        <v>7.0600000000000023</v>
      </c>
      <c r="D27" s="170">
        <f t="shared" si="2"/>
        <v>23.880000000000003</v>
      </c>
      <c r="E27" s="182">
        <f t="shared" si="2"/>
        <v>10.55</v>
      </c>
      <c r="F27" s="170">
        <f t="shared" si="2"/>
        <v>26.789829590000004</v>
      </c>
      <c r="G27" s="182">
        <f t="shared" si="2"/>
        <v>11.689999999999998</v>
      </c>
    </row>
    <row r="28" spans="1:7" ht="12.75" customHeight="1" x14ac:dyDescent="0.2">
      <c r="A28" s="178"/>
      <c r="B28" s="179"/>
      <c r="C28" s="179"/>
      <c r="D28" s="179"/>
      <c r="E28" s="179"/>
      <c r="F28" s="179"/>
      <c r="G28" s="179"/>
    </row>
    <row r="29" spans="1:7" ht="12.75" customHeight="1" x14ac:dyDescent="0.2">
      <c r="A29" s="178" t="s">
        <v>97</v>
      </c>
      <c r="B29" s="168">
        <f>B13+B20+B27</f>
        <v>126.22677179999998</v>
      </c>
      <c r="C29" s="179"/>
      <c r="D29" s="168">
        <f>D13+D20+D27</f>
        <v>110.43800000000002</v>
      </c>
      <c r="E29" s="179"/>
      <c r="F29" s="168">
        <f>F13+F20+F27</f>
        <v>142.83015095999997</v>
      </c>
      <c r="G29" s="179"/>
    </row>
    <row r="30" spans="1:7" ht="12.75" customHeight="1" x14ac:dyDescent="0.2">
      <c r="A30" s="178"/>
      <c r="B30" s="179"/>
      <c r="C30" s="179"/>
      <c r="D30" s="179"/>
      <c r="E30" s="179"/>
      <c r="F30" s="179"/>
      <c r="G30" s="179"/>
    </row>
    <row r="31" spans="1:7" ht="12.75" customHeight="1" x14ac:dyDescent="0.2">
      <c r="A31" s="178" t="s">
        <v>9</v>
      </c>
      <c r="B31" s="170">
        <v>-25.947991600000002</v>
      </c>
      <c r="C31" s="179"/>
      <c r="D31" s="170">
        <v>-23.4</v>
      </c>
      <c r="E31" s="179"/>
      <c r="F31" s="170">
        <v>-20.8</v>
      </c>
      <c r="G31" s="179"/>
    </row>
    <row r="32" spans="1:7" ht="12.75" customHeight="1" x14ac:dyDescent="0.2">
      <c r="A32" s="178" t="s">
        <v>98</v>
      </c>
      <c r="B32" s="170">
        <v>0</v>
      </c>
      <c r="C32" s="179"/>
      <c r="D32" s="170">
        <v>0</v>
      </c>
      <c r="E32" s="179"/>
      <c r="F32" s="170">
        <v>0</v>
      </c>
      <c r="G32" s="179"/>
    </row>
    <row r="33" spans="1:7" ht="12.75" customHeight="1" x14ac:dyDescent="0.2">
      <c r="A33" s="178" t="s">
        <v>49</v>
      </c>
      <c r="B33" s="169">
        <v>4.634809690000024</v>
      </c>
      <c r="C33" s="179"/>
      <c r="D33" s="169">
        <f>10.0035703+0.3+0.5</f>
        <v>10.803570300000001</v>
      </c>
      <c r="E33" s="179"/>
      <c r="F33" s="169">
        <f>-1.80945588000005+1</f>
        <v>-0.80945588000004998</v>
      </c>
      <c r="G33" s="179"/>
    </row>
    <row r="34" spans="1:7" ht="12.75" customHeight="1" x14ac:dyDescent="0.2">
      <c r="A34" s="178"/>
      <c r="B34" s="179"/>
      <c r="C34" s="179"/>
      <c r="D34" s="179"/>
      <c r="E34" s="179"/>
      <c r="F34" s="179"/>
      <c r="G34" s="179"/>
    </row>
    <row r="35" spans="1:7" ht="12.75" customHeight="1" thickBot="1" x14ac:dyDescent="0.25">
      <c r="A35" s="178" t="s">
        <v>207</v>
      </c>
      <c r="B35" s="183">
        <f>SUM(B29:B33)</f>
        <v>104.91358989</v>
      </c>
      <c r="C35" s="179"/>
      <c r="D35" s="183">
        <f>SUM(D29:D33)</f>
        <v>97.841570300000015</v>
      </c>
      <c r="E35" s="179"/>
      <c r="F35" s="183">
        <f>SUM(F29:F33)</f>
        <v>121.22069507999993</v>
      </c>
      <c r="G35" s="179"/>
    </row>
    <row r="36" spans="1:7" ht="12.75" customHeight="1" thickTop="1" x14ac:dyDescent="0.2">
      <c r="A36" s="178"/>
      <c r="B36" s="224"/>
      <c r="C36" s="179"/>
      <c r="D36" s="179"/>
      <c r="E36" s="179"/>
      <c r="F36" s="179"/>
      <c r="G36" s="179"/>
    </row>
    <row r="37" spans="1:7" ht="12.75" customHeight="1" x14ac:dyDescent="0.2">
      <c r="A37" s="187"/>
      <c r="B37" s="179"/>
      <c r="C37" s="179"/>
      <c r="D37" s="179"/>
      <c r="E37" s="179"/>
      <c r="F37" s="179"/>
      <c r="G37" s="179"/>
    </row>
    <row r="38" spans="1:7" x14ac:dyDescent="0.2">
      <c r="A38" s="178"/>
      <c r="B38" s="188"/>
      <c r="C38" s="178"/>
      <c r="D38" s="178"/>
      <c r="E38" s="178"/>
      <c r="F38" s="178"/>
      <c r="G38" s="178"/>
    </row>
    <row r="39" spans="1:7" x14ac:dyDescent="0.2">
      <c r="A39" s="178"/>
      <c r="B39" s="178"/>
      <c r="C39" s="178"/>
      <c r="D39" s="178"/>
      <c r="E39" s="178"/>
      <c r="F39" s="178"/>
      <c r="G39" s="178"/>
    </row>
  </sheetData>
  <mergeCells count="6">
    <mergeCell ref="A1:G1"/>
    <mergeCell ref="A2:G2"/>
    <mergeCell ref="A3:G3"/>
    <mergeCell ref="B6:C6"/>
    <mergeCell ref="D6:E6"/>
    <mergeCell ref="F6:G6"/>
  </mergeCells>
  <pageMargins left="0.7" right="0.7" top="0.75" bottom="0.75" header="0.3" footer="0.3"/>
  <pageSetup scale="75" orientation="portrait" r:id="rId1"/>
  <ignoredErrors>
    <ignoredError sqref="H9:I12 H16:I19 H23:I26 H31:I33 H35:I35 H13:I15 H20:I22 H27:I30 H34:I34 H36:I37 H38:I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9"/>
  <sheetViews>
    <sheetView workbookViewId="0">
      <selection activeCell="C29" sqref="C29"/>
    </sheetView>
  </sheetViews>
  <sheetFormatPr defaultRowHeight="12.75" x14ac:dyDescent="0.2"/>
  <cols>
    <col min="1" max="1" width="59.6640625" style="176" bestFit="1" customWidth="1"/>
    <col min="2" max="6" width="20.83203125" style="176" customWidth="1"/>
    <col min="7" max="7" width="9.33203125" style="176"/>
    <col min="8" max="8" width="14.33203125" style="176" customWidth="1"/>
    <col min="9" max="16384" width="9.33203125" style="176"/>
  </cols>
  <sheetData>
    <row r="1" spans="1:9" ht="15.75" x14ac:dyDescent="0.25">
      <c r="A1" s="311" t="s">
        <v>0</v>
      </c>
      <c r="B1" s="311"/>
      <c r="C1" s="312"/>
      <c r="D1" s="312"/>
      <c r="E1" s="312"/>
      <c r="F1" s="312"/>
      <c r="G1" s="312"/>
      <c r="H1" s="315"/>
      <c r="I1" s="315"/>
    </row>
    <row r="2" spans="1:9" ht="15.75" x14ac:dyDescent="0.25">
      <c r="A2" s="311" t="s">
        <v>133</v>
      </c>
      <c r="B2" s="311"/>
      <c r="C2" s="312"/>
      <c r="D2" s="312"/>
      <c r="E2" s="312"/>
      <c r="F2" s="312"/>
      <c r="G2" s="312"/>
      <c r="H2" s="316"/>
      <c r="I2" s="312"/>
    </row>
    <row r="3" spans="1:9" ht="15.75" x14ac:dyDescent="0.25">
      <c r="A3" s="311" t="s">
        <v>89</v>
      </c>
      <c r="B3" s="311"/>
      <c r="C3" s="312"/>
      <c r="D3" s="312"/>
      <c r="E3" s="312"/>
      <c r="F3" s="312"/>
      <c r="G3" s="312"/>
      <c r="H3" s="316"/>
      <c r="I3" s="312"/>
    </row>
    <row r="4" spans="1:9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9" x14ac:dyDescent="0.2">
      <c r="A5" s="309" t="s">
        <v>47</v>
      </c>
      <c r="B5" s="306"/>
      <c r="C5" s="306"/>
      <c r="D5" s="306"/>
      <c r="E5" s="306"/>
      <c r="F5" s="306"/>
      <c r="G5" s="266"/>
      <c r="H5" s="266"/>
      <c r="I5" s="266"/>
    </row>
    <row r="6" spans="1:9" x14ac:dyDescent="0.2">
      <c r="A6" s="309" t="s">
        <v>164</v>
      </c>
      <c r="B6" s="306"/>
      <c r="C6" s="306"/>
      <c r="D6" s="306"/>
      <c r="E6" s="306"/>
      <c r="F6" s="306"/>
      <c r="G6" s="266"/>
      <c r="H6" s="266"/>
      <c r="I6" s="266"/>
    </row>
    <row r="7" spans="1:9" x14ac:dyDescent="0.2">
      <c r="A7" s="266"/>
      <c r="B7" s="266"/>
      <c r="C7" s="266"/>
      <c r="D7" s="266"/>
      <c r="E7" s="266"/>
      <c r="F7" s="266"/>
      <c r="G7" s="266"/>
      <c r="H7" s="266"/>
      <c r="I7" s="266"/>
    </row>
    <row r="8" spans="1:9" x14ac:dyDescent="0.2">
      <c r="A8" s="253" t="s">
        <v>165</v>
      </c>
      <c r="B8" s="251"/>
      <c r="C8" s="251"/>
      <c r="D8" s="251"/>
      <c r="E8" s="251"/>
      <c r="F8" s="251"/>
    </row>
    <row r="9" spans="1:9" x14ac:dyDescent="0.2">
      <c r="A9" s="314"/>
      <c r="B9" s="314"/>
      <c r="C9" s="314"/>
      <c r="D9" s="314"/>
      <c r="E9" s="314"/>
      <c r="F9" s="314"/>
    </row>
    <row r="10" spans="1:9" x14ac:dyDescent="0.2">
      <c r="A10" s="254" t="s">
        <v>166</v>
      </c>
      <c r="B10" s="254"/>
      <c r="C10" s="254"/>
      <c r="D10" s="254"/>
      <c r="E10" s="254"/>
      <c r="F10" s="254"/>
    </row>
    <row r="11" spans="1:9" x14ac:dyDescent="0.2">
      <c r="A11" s="254" t="s">
        <v>147</v>
      </c>
      <c r="B11" s="252"/>
      <c r="C11" s="252"/>
      <c r="D11" s="252"/>
      <c r="E11" s="252"/>
      <c r="F11" s="252"/>
    </row>
    <row r="12" spans="1:9" ht="12.75" customHeight="1" x14ac:dyDescent="0.2">
      <c r="A12" s="255" t="s">
        <v>170</v>
      </c>
      <c r="B12" s="256"/>
      <c r="C12" s="256"/>
      <c r="D12" s="256"/>
      <c r="E12" s="256"/>
      <c r="F12" s="256"/>
    </row>
    <row r="13" spans="1:9" x14ac:dyDescent="0.2">
      <c r="A13" s="255" t="s">
        <v>167</v>
      </c>
      <c r="B13" s="256"/>
      <c r="C13" s="256"/>
      <c r="D13" s="256"/>
      <c r="E13" s="256"/>
      <c r="F13" s="256"/>
    </row>
    <row r="14" spans="1:9" x14ac:dyDescent="0.2">
      <c r="A14" s="255" t="s">
        <v>168</v>
      </c>
      <c r="B14" s="256"/>
      <c r="C14" s="256"/>
      <c r="D14" s="256"/>
      <c r="E14" s="256"/>
      <c r="F14" s="256"/>
    </row>
    <row r="15" spans="1:9" x14ac:dyDescent="0.2">
      <c r="A15" s="255" t="s">
        <v>169</v>
      </c>
      <c r="B15" s="256"/>
      <c r="C15" s="256"/>
      <c r="D15" s="256"/>
      <c r="E15" s="256"/>
      <c r="F15" s="256"/>
    </row>
    <row r="16" spans="1:9" x14ac:dyDescent="0.2">
      <c r="A16" s="176" t="s">
        <v>121</v>
      </c>
    </row>
    <row r="18" spans="1:6" ht="30" x14ac:dyDescent="0.25">
      <c r="A18" s="230" t="s">
        <v>198</v>
      </c>
      <c r="B18" s="231" t="s">
        <v>90</v>
      </c>
      <c r="C18" s="232" t="s">
        <v>95</v>
      </c>
      <c r="D18" s="232" t="s">
        <v>96</v>
      </c>
      <c r="E18" s="232" t="s">
        <v>135</v>
      </c>
      <c r="F18" s="233" t="s">
        <v>136</v>
      </c>
    </row>
    <row r="19" spans="1:6" x14ac:dyDescent="0.2">
      <c r="A19" s="226" t="s">
        <v>15</v>
      </c>
      <c r="B19" s="234"/>
      <c r="C19" s="235"/>
      <c r="D19" s="235"/>
      <c r="E19" s="235"/>
      <c r="F19" s="235"/>
    </row>
    <row r="20" spans="1:6" ht="25.5" x14ac:dyDescent="0.2">
      <c r="A20" s="226" t="s">
        <v>137</v>
      </c>
      <c r="B20" s="242">
        <v>245427</v>
      </c>
      <c r="C20" s="242">
        <v>238348</v>
      </c>
      <c r="D20" s="242">
        <v>91520</v>
      </c>
      <c r="E20" s="242">
        <v>0</v>
      </c>
      <c r="F20" s="242">
        <f>SUM(B20:E20)</f>
        <v>575295</v>
      </c>
    </row>
    <row r="21" spans="1:6" x14ac:dyDescent="0.2">
      <c r="A21" s="226" t="s">
        <v>138</v>
      </c>
      <c r="B21" s="285">
        <v>0</v>
      </c>
      <c r="C21" s="286">
        <v>0</v>
      </c>
      <c r="D21" s="286">
        <v>0</v>
      </c>
      <c r="E21" s="285">
        <v>0</v>
      </c>
      <c r="F21" s="285">
        <f>SUM(B21:E21)</f>
        <v>0</v>
      </c>
    </row>
    <row r="22" spans="1:6" x14ac:dyDescent="0.2">
      <c r="A22" s="226" t="s">
        <v>139</v>
      </c>
      <c r="B22" s="287">
        <f>SUM(B20:B21)</f>
        <v>245427</v>
      </c>
      <c r="C22" s="287">
        <f t="shared" ref="C22" si="0">SUM(C20:C21)</f>
        <v>238348</v>
      </c>
      <c r="D22" s="287">
        <f t="shared" ref="D22" si="1">SUM(D20:D21)</f>
        <v>91520</v>
      </c>
      <c r="E22" s="287">
        <f t="shared" ref="E22" si="2">SUM(E20:E21)</f>
        <v>0</v>
      </c>
      <c r="F22" s="287">
        <f t="shared" ref="F22" si="3">SUM(F20:F21)</f>
        <v>575295</v>
      </c>
    </row>
    <row r="23" spans="1:6" ht="25.5" x14ac:dyDescent="0.2">
      <c r="A23" s="226" t="s">
        <v>140</v>
      </c>
      <c r="B23" s="242"/>
      <c r="C23" s="242"/>
      <c r="D23" s="242"/>
      <c r="E23" s="242"/>
      <c r="F23" s="242"/>
    </row>
    <row r="24" spans="1:6" ht="25.5" x14ac:dyDescent="0.2">
      <c r="A24" s="239" t="s">
        <v>141</v>
      </c>
      <c r="B24" s="285">
        <v>0</v>
      </c>
      <c r="C24" s="286">
        <v>0</v>
      </c>
      <c r="D24" s="286">
        <v>1031</v>
      </c>
      <c r="E24" s="286">
        <v>0</v>
      </c>
      <c r="F24" s="288">
        <f>SUM(B24:E24)</f>
        <v>1031</v>
      </c>
    </row>
    <row r="25" spans="1:6" ht="25.5" x14ac:dyDescent="0.2">
      <c r="A25" s="239" t="s">
        <v>142</v>
      </c>
      <c r="B25" s="285">
        <v>0</v>
      </c>
      <c r="C25" s="286">
        <v>0</v>
      </c>
      <c r="D25" s="286">
        <v>0</v>
      </c>
      <c r="E25" s="286">
        <v>0</v>
      </c>
      <c r="F25" s="285">
        <f>SUM(B25:E25)</f>
        <v>0</v>
      </c>
    </row>
    <row r="26" spans="1:6" x14ac:dyDescent="0.2">
      <c r="A26" s="239" t="s">
        <v>143</v>
      </c>
      <c r="B26" s="285">
        <v>5478</v>
      </c>
      <c r="C26" s="286">
        <v>34885</v>
      </c>
      <c r="D26" s="289">
        <v>13394</v>
      </c>
      <c r="E26" s="286">
        <v>0</v>
      </c>
      <c r="F26" s="285">
        <f>SUM(B26:E26)</f>
        <v>53757</v>
      </c>
    </row>
    <row r="27" spans="1:6" x14ac:dyDescent="0.2">
      <c r="A27" s="226" t="s">
        <v>144</v>
      </c>
      <c r="B27" s="290">
        <f>B22-SUM(B24:B26)</f>
        <v>239949</v>
      </c>
      <c r="C27" s="290">
        <f t="shared" ref="C27" si="4">C22-SUM(C24:C26)</f>
        <v>203463</v>
      </c>
      <c r="D27" s="290">
        <f t="shared" ref="D27" si="5">D22-SUM(D24:D26)</f>
        <v>77095</v>
      </c>
      <c r="E27" s="290">
        <f t="shared" ref="E27" si="6">E22-SUM(E24:E26)</f>
        <v>0</v>
      </c>
      <c r="F27" s="290">
        <f t="shared" ref="F27" si="7">F22-SUM(F24:F26)</f>
        <v>520507</v>
      </c>
    </row>
    <row r="28" spans="1:6" x14ac:dyDescent="0.2">
      <c r="A28" s="226" t="s">
        <v>145</v>
      </c>
      <c r="B28" s="285">
        <v>19743.579129999998</v>
      </c>
      <c r="C28" s="285">
        <v>1754.4615100000001</v>
      </c>
      <c r="D28" s="285">
        <v>2166.07555</v>
      </c>
      <c r="E28" s="242"/>
      <c r="F28" s="242"/>
    </row>
    <row r="29" spans="1:6" x14ac:dyDescent="0.2">
      <c r="A29" s="226" t="s">
        <v>146</v>
      </c>
      <c r="B29" s="291">
        <f>B27/B28</f>
        <v>12.153267572210451</v>
      </c>
      <c r="C29" s="291">
        <f>C27/C28</f>
        <v>115.96891629728599</v>
      </c>
      <c r="D29" s="291">
        <f t="shared" ref="D29" si="8">D27/D28</f>
        <v>35.592018016176766</v>
      </c>
      <c r="E29" s="242"/>
      <c r="F29" s="242"/>
    </row>
    <row r="30" spans="1:6" x14ac:dyDescent="0.2">
      <c r="A30" s="241"/>
      <c r="B30" s="241"/>
      <c r="C30" s="241"/>
      <c r="D30" s="241"/>
      <c r="E30" s="241"/>
      <c r="F30" s="241"/>
    </row>
    <row r="31" spans="1:6" x14ac:dyDescent="0.2">
      <c r="A31" s="241"/>
      <c r="B31" s="241"/>
      <c r="C31" s="241"/>
      <c r="D31" s="241"/>
      <c r="E31" s="241"/>
      <c r="F31" s="241"/>
    </row>
    <row r="32" spans="1:6" ht="30" x14ac:dyDescent="0.25">
      <c r="A32" s="293" t="s">
        <v>134</v>
      </c>
      <c r="B32" s="294" t="s">
        <v>90</v>
      </c>
      <c r="C32" s="295" t="s">
        <v>95</v>
      </c>
      <c r="D32" s="295" t="s">
        <v>96</v>
      </c>
      <c r="E32" s="295" t="s">
        <v>135</v>
      </c>
      <c r="F32" s="296" t="s">
        <v>136</v>
      </c>
    </row>
    <row r="33" spans="1:6" x14ac:dyDescent="0.2">
      <c r="A33" s="281" t="s">
        <v>15</v>
      </c>
      <c r="B33" s="297"/>
      <c r="C33" s="298"/>
      <c r="D33" s="298"/>
      <c r="E33" s="298"/>
      <c r="F33" s="298"/>
    </row>
    <row r="34" spans="1:6" ht="25.5" x14ac:dyDescent="0.2">
      <c r="A34" s="281" t="s">
        <v>137</v>
      </c>
      <c r="B34" s="242">
        <v>244191</v>
      </c>
      <c r="C34" s="242">
        <v>195661</v>
      </c>
      <c r="D34" s="242">
        <v>109100</v>
      </c>
      <c r="E34" s="242">
        <v>11292</v>
      </c>
      <c r="F34" s="242">
        <f>SUM(B34:E34)</f>
        <v>560244</v>
      </c>
    </row>
    <row r="35" spans="1:6" x14ac:dyDescent="0.2">
      <c r="A35" s="281" t="s">
        <v>138</v>
      </c>
      <c r="B35" s="285">
        <v>0</v>
      </c>
      <c r="C35" s="286">
        <v>0</v>
      </c>
      <c r="D35" s="286">
        <v>0</v>
      </c>
      <c r="E35" s="285">
        <v>0</v>
      </c>
      <c r="F35" s="285">
        <f>SUM(B35:E35)</f>
        <v>0</v>
      </c>
    </row>
    <row r="36" spans="1:6" x14ac:dyDescent="0.2">
      <c r="A36" s="281" t="s">
        <v>139</v>
      </c>
      <c r="B36" s="287">
        <f>SUM(B34:B35)</f>
        <v>244191</v>
      </c>
      <c r="C36" s="287">
        <f t="shared" ref="C36:F36" si="9">SUM(C34:C35)</f>
        <v>195661</v>
      </c>
      <c r="D36" s="287">
        <f t="shared" si="9"/>
        <v>109100</v>
      </c>
      <c r="E36" s="287">
        <f t="shared" si="9"/>
        <v>11292</v>
      </c>
      <c r="F36" s="287">
        <f t="shared" si="9"/>
        <v>560244</v>
      </c>
    </row>
    <row r="37" spans="1:6" ht="25.5" x14ac:dyDescent="0.2">
      <c r="A37" s="281" t="s">
        <v>140</v>
      </c>
      <c r="B37" s="242"/>
      <c r="C37" s="242"/>
      <c r="D37" s="242"/>
      <c r="E37" s="242"/>
      <c r="F37" s="242"/>
    </row>
    <row r="38" spans="1:6" ht="25.5" x14ac:dyDescent="0.2">
      <c r="A38" s="299" t="s">
        <v>141</v>
      </c>
      <c r="B38" s="285">
        <v>0</v>
      </c>
      <c r="C38" s="286">
        <v>0</v>
      </c>
      <c r="D38" s="286">
        <v>182</v>
      </c>
      <c r="E38" s="286">
        <v>0</v>
      </c>
      <c r="F38" s="288">
        <f>SUM(B38:E38)</f>
        <v>182</v>
      </c>
    </row>
    <row r="39" spans="1:6" ht="25.5" x14ac:dyDescent="0.2">
      <c r="A39" s="299" t="s">
        <v>142</v>
      </c>
      <c r="B39" s="285">
        <v>0</v>
      </c>
      <c r="C39" s="286">
        <v>0</v>
      </c>
      <c r="D39" s="286">
        <v>0</v>
      </c>
      <c r="E39" s="286">
        <v>11291</v>
      </c>
      <c r="F39" s="285">
        <f>SUM(B39:E39)</f>
        <v>11291</v>
      </c>
    </row>
    <row r="40" spans="1:6" x14ac:dyDescent="0.2">
      <c r="A40" s="299" t="s">
        <v>143</v>
      </c>
      <c r="B40" s="285">
        <v>4306</v>
      </c>
      <c r="C40" s="286">
        <v>31545</v>
      </c>
      <c r="D40" s="289">
        <v>28771</v>
      </c>
      <c r="E40" s="286">
        <v>1</v>
      </c>
      <c r="F40" s="285">
        <f>SUM(B40:E40)</f>
        <v>64623</v>
      </c>
    </row>
    <row r="41" spans="1:6" x14ac:dyDescent="0.2">
      <c r="A41" s="281" t="s">
        <v>144</v>
      </c>
      <c r="B41" s="290">
        <f>B36-SUM(B38:B40)</f>
        <v>239885</v>
      </c>
      <c r="C41" s="290">
        <f t="shared" ref="C41:F41" si="10">C36-SUM(C38:C40)</f>
        <v>164116</v>
      </c>
      <c r="D41" s="290">
        <f t="shared" si="10"/>
        <v>80147</v>
      </c>
      <c r="E41" s="290">
        <f t="shared" si="10"/>
        <v>0</v>
      </c>
      <c r="F41" s="290">
        <f t="shared" si="10"/>
        <v>484148</v>
      </c>
    </row>
    <row r="42" spans="1:6" x14ac:dyDescent="0.2">
      <c r="A42" s="281" t="s">
        <v>145</v>
      </c>
      <c r="B42" s="285">
        <v>19473.362850000001</v>
      </c>
      <c r="C42" s="285">
        <v>1807.0938200000001</v>
      </c>
      <c r="D42" s="285">
        <v>2261.9490000000001</v>
      </c>
      <c r="E42" s="242"/>
      <c r="F42" s="242"/>
    </row>
    <row r="43" spans="1:6" x14ac:dyDescent="0.2">
      <c r="A43" s="281" t="s">
        <v>146</v>
      </c>
      <c r="B43" s="291">
        <f>B41/B42</f>
        <v>12.31862220448483</v>
      </c>
      <c r="C43" s="291">
        <f t="shared" ref="C43:D43" si="11">C41/C42</f>
        <v>90.817642218487578</v>
      </c>
      <c r="D43" s="291">
        <f t="shared" si="11"/>
        <v>35.432717536955963</v>
      </c>
      <c r="E43" s="242"/>
      <c r="F43" s="242"/>
    </row>
    <row r="44" spans="1:6" x14ac:dyDescent="0.2">
      <c r="A44" s="225"/>
      <c r="B44" s="242"/>
      <c r="C44" s="242"/>
      <c r="D44" s="242"/>
      <c r="E44" s="242"/>
      <c r="F44" s="242"/>
    </row>
    <row r="45" spans="1:6" ht="15" x14ac:dyDescent="0.25">
      <c r="A45" s="243"/>
      <c r="B45" s="244"/>
      <c r="C45" s="245"/>
      <c r="D45" s="246"/>
      <c r="E45" s="246"/>
      <c r="F45" s="245"/>
    </row>
    <row r="46" spans="1:6" ht="30" x14ac:dyDescent="0.25">
      <c r="A46" s="230" t="s">
        <v>199</v>
      </c>
      <c r="B46" s="231" t="s">
        <v>90</v>
      </c>
      <c r="C46" s="232" t="s">
        <v>95</v>
      </c>
      <c r="D46" s="232" t="s">
        <v>96</v>
      </c>
      <c r="E46" s="232" t="s">
        <v>135</v>
      </c>
      <c r="F46" s="233" t="s">
        <v>136</v>
      </c>
    </row>
    <row r="47" spans="1:6" x14ac:dyDescent="0.2">
      <c r="A47" s="226" t="s">
        <v>15</v>
      </c>
      <c r="B47" s="234"/>
      <c r="C47" s="235"/>
      <c r="D47" s="235"/>
      <c r="E47" s="235"/>
      <c r="F47" s="235"/>
    </row>
    <row r="48" spans="1:6" ht="25.5" x14ac:dyDescent="0.2">
      <c r="A48" s="226" t="s">
        <v>137</v>
      </c>
      <c r="B48" s="242">
        <v>273428</v>
      </c>
      <c r="C48" s="242">
        <v>225582</v>
      </c>
      <c r="D48" s="242">
        <v>101906</v>
      </c>
      <c r="E48" s="242">
        <v>59</v>
      </c>
      <c r="F48" s="242">
        <f>SUM(B48:E48)</f>
        <v>600975</v>
      </c>
    </row>
    <row r="49" spans="1:6" x14ac:dyDescent="0.2">
      <c r="A49" s="226" t="s">
        <v>138</v>
      </c>
      <c r="B49" s="285">
        <v>0</v>
      </c>
      <c r="C49" s="286">
        <v>0</v>
      </c>
      <c r="D49" s="286">
        <v>0</v>
      </c>
      <c r="E49" s="285">
        <v>0</v>
      </c>
      <c r="F49" s="285">
        <f>SUM(B49:E49)</f>
        <v>0</v>
      </c>
    </row>
    <row r="50" spans="1:6" x14ac:dyDescent="0.2">
      <c r="A50" s="226" t="s">
        <v>139</v>
      </c>
      <c r="B50" s="287">
        <f>SUM(B48:B49)</f>
        <v>273428</v>
      </c>
      <c r="C50" s="287">
        <f t="shared" ref="C50" si="12">SUM(C48:C49)</f>
        <v>225582</v>
      </c>
      <c r="D50" s="287">
        <f t="shared" ref="D50" si="13">SUM(D48:D49)</f>
        <v>101906</v>
      </c>
      <c r="E50" s="287">
        <f t="shared" ref="E50" si="14">SUM(E48:E49)</f>
        <v>59</v>
      </c>
      <c r="F50" s="287">
        <f t="shared" ref="F50" si="15">SUM(F48:F49)</f>
        <v>600975</v>
      </c>
    </row>
    <row r="51" spans="1:6" ht="25.5" x14ac:dyDescent="0.2">
      <c r="A51" s="226" t="s">
        <v>140</v>
      </c>
      <c r="B51" s="242"/>
      <c r="C51" s="242"/>
      <c r="D51" s="242"/>
      <c r="E51" s="242"/>
      <c r="F51" s="242"/>
    </row>
    <row r="52" spans="1:6" ht="25.5" x14ac:dyDescent="0.2">
      <c r="A52" s="239" t="s">
        <v>141</v>
      </c>
      <c r="B52" s="285">
        <v>0</v>
      </c>
      <c r="C52" s="286">
        <v>0</v>
      </c>
      <c r="D52" s="286">
        <v>0</v>
      </c>
      <c r="E52" s="286">
        <v>0</v>
      </c>
      <c r="F52" s="288">
        <f>SUM(B52:E52)</f>
        <v>0</v>
      </c>
    </row>
    <row r="53" spans="1:6" ht="25.5" x14ac:dyDescent="0.2">
      <c r="A53" s="239" t="s">
        <v>142</v>
      </c>
      <c r="B53" s="285">
        <v>0</v>
      </c>
      <c r="C53" s="286">
        <v>0</v>
      </c>
      <c r="D53" s="286">
        <v>0</v>
      </c>
      <c r="E53" s="286">
        <v>52</v>
      </c>
      <c r="F53" s="285">
        <f>SUM(B53:E53)</f>
        <v>52</v>
      </c>
    </row>
    <row r="54" spans="1:6" x14ac:dyDescent="0.2">
      <c r="A54" s="239" t="s">
        <v>143</v>
      </c>
      <c r="B54" s="285">
        <v>5340</v>
      </c>
      <c r="C54" s="286">
        <v>38471</v>
      </c>
      <c r="D54" s="289">
        <v>20541</v>
      </c>
      <c r="E54" s="286">
        <v>7</v>
      </c>
      <c r="F54" s="285">
        <f>SUM(B54:E54)</f>
        <v>64359</v>
      </c>
    </row>
    <row r="55" spans="1:6" x14ac:dyDescent="0.2">
      <c r="A55" s="226" t="s">
        <v>144</v>
      </c>
      <c r="B55" s="290">
        <f>B50-SUM(B52:B54)</f>
        <v>268088</v>
      </c>
      <c r="C55" s="290">
        <f t="shared" ref="C55" si="16">C50-SUM(C52:C54)</f>
        <v>187111</v>
      </c>
      <c r="D55" s="290">
        <f t="shared" ref="D55" si="17">D50-SUM(D52:D54)</f>
        <v>81365</v>
      </c>
      <c r="E55" s="290">
        <f t="shared" ref="E55" si="18">E50-SUM(E52:E54)</f>
        <v>0</v>
      </c>
      <c r="F55" s="290">
        <f t="shared" ref="F55" si="19">F50-SUM(F52:F54)</f>
        <v>536564</v>
      </c>
    </row>
    <row r="56" spans="1:6" x14ac:dyDescent="0.2">
      <c r="A56" s="226" t="s">
        <v>145</v>
      </c>
      <c r="B56" s="285">
        <v>21325.947120000001</v>
      </c>
      <c r="C56" s="285">
        <v>2059.73227</v>
      </c>
      <c r="D56" s="285">
        <v>2291.3583800000001</v>
      </c>
      <c r="E56" s="242"/>
      <c r="F56" s="242"/>
    </row>
    <row r="57" spans="1:6" x14ac:dyDescent="0.2">
      <c r="A57" s="226" t="s">
        <v>146</v>
      </c>
      <c r="B57" s="291">
        <f>B55/B56</f>
        <v>12.570977433803183</v>
      </c>
      <c r="C57" s="291">
        <f t="shared" ref="C57" si="20">C55/C56</f>
        <v>90.842388947957787</v>
      </c>
      <c r="D57" s="291">
        <f t="shared" ref="D57" si="21">D55/D56</f>
        <v>35.509504192006837</v>
      </c>
      <c r="E57" s="242"/>
      <c r="F57" s="242"/>
    </row>
    <row r="58" spans="1:6" x14ac:dyDescent="0.2">
      <c r="A58" s="226"/>
      <c r="B58" s="234"/>
      <c r="C58" s="235"/>
      <c r="D58" s="235"/>
      <c r="E58" s="235"/>
      <c r="F58" s="235"/>
    </row>
    <row r="59" spans="1:6" ht="15" x14ac:dyDescent="0.25">
      <c r="A59" s="247"/>
      <c r="B59" s="248"/>
      <c r="C59" s="249"/>
      <c r="D59" s="250"/>
      <c r="E59" s="250"/>
      <c r="F59" s="249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7"/>
  <sheetViews>
    <sheetView topLeftCell="A13" workbookViewId="0">
      <selection activeCell="J33" sqref="J33"/>
    </sheetView>
  </sheetViews>
  <sheetFormatPr defaultRowHeight="12.75" x14ac:dyDescent="0.2"/>
  <cols>
    <col min="1" max="1" width="59.6640625" style="176" bestFit="1" customWidth="1"/>
    <col min="2" max="6" width="20.83203125" style="176" customWidth="1"/>
    <col min="7" max="7" width="9.33203125" style="176"/>
    <col min="8" max="8" width="14.33203125" style="176" customWidth="1"/>
    <col min="9" max="16384" width="9.33203125" style="176"/>
  </cols>
  <sheetData>
    <row r="1" spans="1:9" ht="15.75" x14ac:dyDescent="0.25">
      <c r="A1" s="311" t="s">
        <v>0</v>
      </c>
      <c r="B1" s="311"/>
      <c r="C1" s="312"/>
      <c r="D1" s="312"/>
      <c r="E1" s="312"/>
      <c r="F1" s="312"/>
      <c r="G1" s="312"/>
      <c r="H1" s="315"/>
      <c r="I1" s="315"/>
    </row>
    <row r="2" spans="1:9" ht="15.75" x14ac:dyDescent="0.25">
      <c r="A2" s="311" t="s">
        <v>133</v>
      </c>
      <c r="B2" s="311"/>
      <c r="C2" s="312"/>
      <c r="D2" s="312"/>
      <c r="E2" s="312"/>
      <c r="F2" s="312"/>
      <c r="G2" s="312"/>
      <c r="H2" s="316"/>
      <c r="I2" s="312"/>
    </row>
    <row r="3" spans="1:9" ht="15.75" x14ac:dyDescent="0.25">
      <c r="A3" s="311" t="s">
        <v>89</v>
      </c>
      <c r="B3" s="311"/>
      <c r="C3" s="312"/>
      <c r="D3" s="312"/>
      <c r="E3" s="312"/>
      <c r="F3" s="312"/>
      <c r="G3" s="312"/>
      <c r="H3" s="316"/>
      <c r="I3" s="312"/>
    </row>
    <row r="4" spans="1:9" x14ac:dyDescent="0.2">
      <c r="A4" s="227"/>
      <c r="B4" s="227"/>
      <c r="C4" s="227"/>
      <c r="D4" s="227"/>
      <c r="E4" s="227"/>
      <c r="F4" s="227"/>
      <c r="G4" s="227"/>
      <c r="H4" s="227"/>
      <c r="I4" s="227"/>
    </row>
    <row r="5" spans="1:9" x14ac:dyDescent="0.2">
      <c r="A5" s="253" t="s">
        <v>171</v>
      </c>
      <c r="B5" s="251"/>
      <c r="C5" s="251"/>
      <c r="D5" s="251"/>
      <c r="E5" s="251"/>
      <c r="F5" s="251"/>
    </row>
    <row r="6" spans="1:9" x14ac:dyDescent="0.2">
      <c r="A6" s="314"/>
      <c r="B6" s="314"/>
      <c r="C6" s="314"/>
      <c r="D6" s="314"/>
      <c r="E6" s="314"/>
      <c r="F6" s="314"/>
    </row>
    <row r="7" spans="1:9" x14ac:dyDescent="0.2">
      <c r="A7" s="254" t="s">
        <v>172</v>
      </c>
      <c r="B7" s="254"/>
      <c r="C7" s="254"/>
      <c r="D7" s="254"/>
      <c r="E7" s="254"/>
      <c r="F7" s="254"/>
    </row>
    <row r="8" spans="1:9" x14ac:dyDescent="0.2">
      <c r="A8" s="254" t="s">
        <v>173</v>
      </c>
      <c r="B8" s="252"/>
      <c r="C8" s="252"/>
      <c r="D8" s="252"/>
      <c r="E8" s="252"/>
      <c r="F8" s="252"/>
    </row>
    <row r="9" spans="1:9" ht="12.75" customHeight="1" x14ac:dyDescent="0.2">
      <c r="A9" s="255" t="s">
        <v>174</v>
      </c>
      <c r="B9" s="256"/>
      <c r="C9" s="256"/>
      <c r="D9" s="256"/>
      <c r="E9" s="256"/>
      <c r="F9" s="256"/>
    </row>
    <row r="10" spans="1:9" x14ac:dyDescent="0.2">
      <c r="A10" s="255" t="s">
        <v>175</v>
      </c>
      <c r="B10" s="256"/>
      <c r="C10" s="256"/>
      <c r="D10" s="256"/>
      <c r="E10" s="256"/>
      <c r="F10" s="256"/>
    </row>
    <row r="11" spans="1:9" x14ac:dyDescent="0.2">
      <c r="A11" s="255" t="s">
        <v>176</v>
      </c>
      <c r="B11" s="256"/>
      <c r="C11" s="256"/>
      <c r="D11" s="256"/>
      <c r="E11" s="256"/>
      <c r="F11" s="256"/>
    </row>
    <row r="12" spans="1:9" x14ac:dyDescent="0.2">
      <c r="A12" s="257" t="s">
        <v>177</v>
      </c>
      <c r="B12" s="256"/>
      <c r="C12" s="256"/>
      <c r="D12" s="256"/>
      <c r="E12" s="256"/>
      <c r="F12" s="256"/>
    </row>
    <row r="15" spans="1:9" ht="30" x14ac:dyDescent="0.25">
      <c r="A15" s="230" t="str">
        <f>'NON-GAAP Sales'!A18</f>
        <v>Quarter ended March 31, 2018</v>
      </c>
      <c r="B15" s="231" t="s">
        <v>90</v>
      </c>
      <c r="C15" s="232" t="s">
        <v>95</v>
      </c>
      <c r="D15" s="232" t="s">
        <v>96</v>
      </c>
      <c r="E15" s="232" t="s">
        <v>135</v>
      </c>
      <c r="F15" s="233" t="s">
        <v>136</v>
      </c>
    </row>
    <row r="16" spans="1:9" x14ac:dyDescent="0.2">
      <c r="A16" s="228" t="s">
        <v>15</v>
      </c>
      <c r="B16" s="234"/>
      <c r="C16" s="235"/>
      <c r="D16" s="235"/>
      <c r="E16" s="235"/>
      <c r="F16" s="235"/>
    </row>
    <row r="17" spans="1:6" ht="25.5" x14ac:dyDescent="0.2">
      <c r="A17" s="228" t="s">
        <v>148</v>
      </c>
      <c r="B17" s="236">
        <v>218526</v>
      </c>
      <c r="C17" s="236">
        <v>154763</v>
      </c>
      <c r="D17" s="236">
        <v>75188</v>
      </c>
      <c r="E17" s="236">
        <v>6303</v>
      </c>
      <c r="F17" s="236">
        <f>SUM(B17:E17)</f>
        <v>454780</v>
      </c>
    </row>
    <row r="18" spans="1:6" ht="25.5" x14ac:dyDescent="0.2">
      <c r="A18" s="228" t="s">
        <v>149</v>
      </c>
      <c r="B18" s="236"/>
      <c r="C18" s="236"/>
      <c r="D18" s="236"/>
      <c r="E18" s="236"/>
      <c r="F18" s="236"/>
    </row>
    <row r="19" spans="1:6" ht="25.5" x14ac:dyDescent="0.2">
      <c r="A19" s="239" t="s">
        <v>150</v>
      </c>
      <c r="B19" s="237">
        <v>439</v>
      </c>
      <c r="C19" s="238">
        <v>0</v>
      </c>
      <c r="D19" s="238">
        <v>0</v>
      </c>
      <c r="E19" s="238">
        <v>0</v>
      </c>
      <c r="F19" s="237">
        <f>SUM(B19:E19)</f>
        <v>439</v>
      </c>
    </row>
    <row r="20" spans="1:6" x14ac:dyDescent="0.2">
      <c r="A20" s="239" t="s">
        <v>143</v>
      </c>
      <c r="B20" s="237">
        <v>5478</v>
      </c>
      <c r="C20" s="238">
        <v>34885</v>
      </c>
      <c r="D20" s="238">
        <v>13394</v>
      </c>
      <c r="E20" s="238">
        <v>0</v>
      </c>
      <c r="F20" s="237">
        <f t="shared" ref="F20:F22" si="0">SUM(B20:E20)</f>
        <v>53757</v>
      </c>
    </row>
    <row r="21" spans="1:6" ht="25.5" x14ac:dyDescent="0.2">
      <c r="A21" s="239" t="s">
        <v>151</v>
      </c>
      <c r="B21" s="237">
        <v>0</v>
      </c>
      <c r="C21" s="238">
        <v>0</v>
      </c>
      <c r="D21" s="238">
        <v>0</v>
      </c>
      <c r="E21" s="238">
        <v>4232</v>
      </c>
      <c r="F21" s="237">
        <f t="shared" si="0"/>
        <v>4232</v>
      </c>
    </row>
    <row r="22" spans="1:6" x14ac:dyDescent="0.2">
      <c r="A22" s="239" t="s">
        <v>152</v>
      </c>
      <c r="B22" s="237">
        <v>0</v>
      </c>
      <c r="C22" s="238">
        <v>0</v>
      </c>
      <c r="D22" s="238">
        <v>0</v>
      </c>
      <c r="E22" s="237">
        <v>2071</v>
      </c>
      <c r="F22" s="237">
        <f t="shared" si="0"/>
        <v>2071</v>
      </c>
    </row>
    <row r="23" spans="1:6" ht="13.5" thickBot="1" x14ac:dyDescent="0.25">
      <c r="A23" s="228" t="s">
        <v>153</v>
      </c>
      <c r="B23" s="264">
        <f>B17-SUM(B19:B22)</f>
        <v>212609</v>
      </c>
      <c r="C23" s="264">
        <f t="shared" ref="C23" si="1">C17-SUM(C19:C22)</f>
        <v>119878</v>
      </c>
      <c r="D23" s="264">
        <f t="shared" ref="D23" si="2">D17-SUM(D19:D22)</f>
        <v>61794</v>
      </c>
      <c r="E23" s="264">
        <f t="shared" ref="E23" si="3">E17-SUM(E19:E22)</f>
        <v>0</v>
      </c>
      <c r="F23" s="264">
        <f t="shared" ref="F23" si="4">F17-SUM(F19:F22)</f>
        <v>394281</v>
      </c>
    </row>
    <row r="24" spans="1:6" ht="13.5" thickTop="1" x14ac:dyDescent="0.2">
      <c r="A24" s="228" t="s">
        <v>145</v>
      </c>
      <c r="B24" s="237">
        <v>19743.579129999998</v>
      </c>
      <c r="C24" s="237">
        <v>1754.4615100000001</v>
      </c>
      <c r="D24" s="237">
        <v>2166.07555</v>
      </c>
      <c r="E24" s="236"/>
      <c r="F24" s="236"/>
    </row>
    <row r="25" spans="1:6" x14ac:dyDescent="0.2">
      <c r="A25" s="228" t="s">
        <v>157</v>
      </c>
      <c r="B25" s="240">
        <f>B23/B24</f>
        <v>10.768513581053023</v>
      </c>
      <c r="C25" s="240">
        <f t="shared" ref="C25" si="5">C23/C24</f>
        <v>68.327517769255593</v>
      </c>
      <c r="D25" s="240">
        <f t="shared" ref="D25" si="6">D23/D24</f>
        <v>28.52809081382226</v>
      </c>
      <c r="E25" s="236"/>
      <c r="F25" s="236"/>
    </row>
    <row r="26" spans="1:6" x14ac:dyDescent="0.2">
      <c r="A26" s="228"/>
      <c r="B26" s="236"/>
      <c r="C26" s="236"/>
      <c r="D26" s="236"/>
      <c r="E26" s="236"/>
      <c r="F26" s="236"/>
    </row>
    <row r="27" spans="1:6" ht="15" x14ac:dyDescent="0.25">
      <c r="A27" s="247"/>
      <c r="B27" s="248"/>
      <c r="C27" s="249"/>
      <c r="D27" s="248"/>
      <c r="E27" s="250"/>
      <c r="F27" s="249"/>
    </row>
    <row r="28" spans="1:6" ht="30" x14ac:dyDescent="0.25">
      <c r="A28" s="230" t="str">
        <f>'NON-GAAP Sales'!A32</f>
        <v>Quarter ended December 31, 2017</v>
      </c>
      <c r="B28" s="231" t="s">
        <v>90</v>
      </c>
      <c r="C28" s="232" t="s">
        <v>95</v>
      </c>
      <c r="D28" s="232" t="s">
        <v>96</v>
      </c>
      <c r="E28" s="232" t="s">
        <v>135</v>
      </c>
      <c r="F28" s="233" t="s">
        <v>136</v>
      </c>
    </row>
    <row r="29" spans="1:6" x14ac:dyDescent="0.2">
      <c r="A29" s="228" t="s">
        <v>15</v>
      </c>
      <c r="B29" s="234"/>
      <c r="C29" s="235"/>
      <c r="D29" s="235"/>
      <c r="E29" s="235"/>
      <c r="F29" s="235"/>
    </row>
    <row r="30" spans="1:6" ht="25.5" x14ac:dyDescent="0.2">
      <c r="A30" s="228" t="s">
        <v>148</v>
      </c>
      <c r="B30" s="242">
        <v>214006</v>
      </c>
      <c r="C30" s="242">
        <v>139059</v>
      </c>
      <c r="D30" s="242">
        <v>85037.5</v>
      </c>
      <c r="E30" s="242">
        <v>12596</v>
      </c>
      <c r="F30" s="242">
        <f>SUM(B30:E30)</f>
        <v>450698.5</v>
      </c>
    </row>
    <row r="31" spans="1:6" ht="25.5" x14ac:dyDescent="0.2">
      <c r="A31" s="228" t="s">
        <v>149</v>
      </c>
      <c r="B31" s="242"/>
      <c r="C31" s="242"/>
      <c r="D31" s="242"/>
      <c r="E31" s="242"/>
      <c r="F31" s="242"/>
    </row>
    <row r="32" spans="1:6" ht="25.5" x14ac:dyDescent="0.2">
      <c r="A32" s="239" t="s">
        <v>150</v>
      </c>
      <c r="B32" s="285">
        <v>-229</v>
      </c>
      <c r="C32" s="286">
        <v>0</v>
      </c>
      <c r="D32" s="286">
        <v>0</v>
      </c>
      <c r="E32" s="286">
        <v>0</v>
      </c>
      <c r="F32" s="285">
        <f>SUM(B32:E32)</f>
        <v>-229</v>
      </c>
    </row>
    <row r="33" spans="1:6" x14ac:dyDescent="0.2">
      <c r="A33" s="239" t="s">
        <v>143</v>
      </c>
      <c r="B33" s="285">
        <v>4306</v>
      </c>
      <c r="C33" s="286">
        <v>31545</v>
      </c>
      <c r="D33" s="286">
        <v>28771</v>
      </c>
      <c r="E33" s="286">
        <v>1</v>
      </c>
      <c r="F33" s="285">
        <f t="shared" ref="F33:F35" si="7">SUM(B33:E33)</f>
        <v>64623</v>
      </c>
    </row>
    <row r="34" spans="1:6" ht="25.5" x14ac:dyDescent="0.2">
      <c r="A34" s="239" t="s">
        <v>151</v>
      </c>
      <c r="B34" s="285">
        <v>0</v>
      </c>
      <c r="C34" s="286">
        <v>0</v>
      </c>
      <c r="D34" s="286">
        <v>0</v>
      </c>
      <c r="E34" s="286">
        <v>11405</v>
      </c>
      <c r="F34" s="285">
        <f t="shared" si="7"/>
        <v>11405</v>
      </c>
    </row>
    <row r="35" spans="1:6" x14ac:dyDescent="0.2">
      <c r="A35" s="239" t="s">
        <v>152</v>
      </c>
      <c r="B35" s="285">
        <v>0</v>
      </c>
      <c r="C35" s="286">
        <v>0</v>
      </c>
      <c r="D35" s="286">
        <v>0</v>
      </c>
      <c r="E35" s="285">
        <v>1190</v>
      </c>
      <c r="F35" s="285">
        <f t="shared" si="7"/>
        <v>1190</v>
      </c>
    </row>
    <row r="36" spans="1:6" ht="13.5" thickBot="1" x14ac:dyDescent="0.25">
      <c r="A36" s="228" t="s">
        <v>153</v>
      </c>
      <c r="B36" s="292">
        <f>B30-SUM(B32:B35)</f>
        <v>209929</v>
      </c>
      <c r="C36" s="292">
        <f t="shared" ref="C36:F36" si="8">C30-SUM(C32:C35)</f>
        <v>107514</v>
      </c>
      <c r="D36" s="292">
        <f t="shared" si="8"/>
        <v>56266.5</v>
      </c>
      <c r="E36" s="292">
        <f t="shared" si="8"/>
        <v>0</v>
      </c>
      <c r="F36" s="292">
        <f t="shared" si="8"/>
        <v>373709.5</v>
      </c>
    </row>
    <row r="37" spans="1:6" ht="13.5" thickTop="1" x14ac:dyDescent="0.2">
      <c r="A37" s="228" t="s">
        <v>145</v>
      </c>
      <c r="B37" s="285">
        <v>19473.362850000001</v>
      </c>
      <c r="C37" s="285">
        <v>1807.0938200000001</v>
      </c>
      <c r="D37" s="285">
        <v>2261.9490000000001</v>
      </c>
      <c r="E37" s="242"/>
      <c r="F37" s="242"/>
    </row>
    <row r="38" spans="1:6" x14ac:dyDescent="0.2">
      <c r="A38" s="228" t="s">
        <v>157</v>
      </c>
      <c r="B38" s="291">
        <f>B36/B37</f>
        <v>10.780315737813101</v>
      </c>
      <c r="C38" s="291">
        <f t="shared" ref="C38:D38" si="9">C36/C37</f>
        <v>59.495527465198236</v>
      </c>
      <c r="D38" s="291">
        <f t="shared" si="9"/>
        <v>24.875229282357825</v>
      </c>
      <c r="E38" s="242"/>
      <c r="F38" s="242"/>
    </row>
    <row r="39" spans="1:6" x14ac:dyDescent="0.2">
      <c r="A39" s="228"/>
      <c r="B39" s="234"/>
      <c r="C39" s="235"/>
      <c r="D39" s="235"/>
      <c r="E39" s="235"/>
      <c r="F39" s="235"/>
    </row>
    <row r="40" spans="1:6" ht="15" x14ac:dyDescent="0.25">
      <c r="A40" s="247"/>
      <c r="B40" s="248"/>
      <c r="C40" s="249"/>
      <c r="D40" s="250"/>
      <c r="E40" s="250"/>
      <c r="F40" s="249"/>
    </row>
    <row r="41" spans="1:6" ht="30" x14ac:dyDescent="0.25">
      <c r="A41" s="230" t="str">
        <f>'NON-GAAP Sales'!A46</f>
        <v>Quarter ended March 31, 2017</v>
      </c>
      <c r="B41" s="231" t="s">
        <v>90</v>
      </c>
      <c r="C41" s="232" t="s">
        <v>95</v>
      </c>
      <c r="D41" s="232" t="s">
        <v>96</v>
      </c>
      <c r="E41" s="232" t="s">
        <v>135</v>
      </c>
      <c r="F41" s="233" t="s">
        <v>136</v>
      </c>
    </row>
    <row r="42" spans="1:6" x14ac:dyDescent="0.2">
      <c r="A42" s="228" t="s">
        <v>15</v>
      </c>
      <c r="B42" s="234"/>
      <c r="C42" s="235"/>
      <c r="D42" s="235"/>
      <c r="E42" s="235"/>
      <c r="F42" s="235"/>
    </row>
    <row r="43" spans="1:6" x14ac:dyDescent="0.2">
      <c r="A43" s="228" t="s">
        <v>154</v>
      </c>
      <c r="B43" s="236">
        <v>225107</v>
      </c>
      <c r="C43" s="236">
        <v>157259</v>
      </c>
      <c r="D43" s="236">
        <v>75117</v>
      </c>
      <c r="E43" s="236">
        <v>2967</v>
      </c>
      <c r="F43" s="236">
        <f>SUM(B43:E43)</f>
        <v>460450</v>
      </c>
    </row>
    <row r="44" spans="1:6" ht="25.5" x14ac:dyDescent="0.2">
      <c r="A44" s="228" t="s">
        <v>155</v>
      </c>
      <c r="B44" s="236"/>
      <c r="C44" s="236"/>
      <c r="D44" s="236"/>
      <c r="E44" s="236"/>
      <c r="F44" s="236"/>
    </row>
    <row r="45" spans="1:6" ht="25.5" x14ac:dyDescent="0.2">
      <c r="A45" s="228" t="s">
        <v>150</v>
      </c>
      <c r="B45" s="237">
        <v>-604</v>
      </c>
      <c r="C45" s="238">
        <v>0</v>
      </c>
      <c r="D45" s="238">
        <v>0</v>
      </c>
      <c r="E45" s="238">
        <v>0</v>
      </c>
      <c r="F45" s="237">
        <f>SUM(B45:E45)</f>
        <v>-604</v>
      </c>
    </row>
    <row r="46" spans="1:6" x14ac:dyDescent="0.2">
      <c r="A46" s="228" t="s">
        <v>143</v>
      </c>
      <c r="B46" s="237">
        <v>5340</v>
      </c>
      <c r="C46" s="238">
        <v>38471</v>
      </c>
      <c r="D46" s="238">
        <v>20541</v>
      </c>
      <c r="E46" s="238">
        <v>7</v>
      </c>
      <c r="F46" s="237">
        <f t="shared" ref="F46:F48" si="10">SUM(B46:E46)</f>
        <v>64359</v>
      </c>
    </row>
    <row r="47" spans="1:6" ht="25.5" x14ac:dyDescent="0.2">
      <c r="A47" s="228" t="s">
        <v>151</v>
      </c>
      <c r="B47" s="237">
        <v>0</v>
      </c>
      <c r="C47" s="238">
        <v>0</v>
      </c>
      <c r="D47" s="238">
        <v>0</v>
      </c>
      <c r="E47" s="238">
        <v>3447</v>
      </c>
      <c r="F47" s="237">
        <f t="shared" si="10"/>
        <v>3447</v>
      </c>
    </row>
    <row r="48" spans="1:6" x14ac:dyDescent="0.2">
      <c r="A48" s="228" t="s">
        <v>152</v>
      </c>
      <c r="B48" s="237">
        <v>0</v>
      </c>
      <c r="C48" s="238">
        <v>0</v>
      </c>
      <c r="D48" s="238">
        <v>0</v>
      </c>
      <c r="E48" s="237">
        <v>-487</v>
      </c>
      <c r="F48" s="237">
        <f t="shared" si="10"/>
        <v>-487</v>
      </c>
    </row>
    <row r="49" spans="1:6" ht="13.5" thickBot="1" x14ac:dyDescent="0.25">
      <c r="A49" s="228" t="s">
        <v>156</v>
      </c>
      <c r="B49" s="264">
        <f>B43-SUM(B45:B48)</f>
        <v>220371</v>
      </c>
      <c r="C49" s="264">
        <f t="shared" ref="C49" si="11">C43-SUM(C45:C48)</f>
        <v>118788</v>
      </c>
      <c r="D49" s="264">
        <f t="shared" ref="D49" si="12">D43-SUM(D45:D48)</f>
        <v>54576</v>
      </c>
      <c r="E49" s="264">
        <f t="shared" ref="E49" si="13">E43-SUM(E45:E48)</f>
        <v>0</v>
      </c>
      <c r="F49" s="264">
        <f t="shared" ref="F49" si="14">F43-SUM(F45:F48)</f>
        <v>393735</v>
      </c>
    </row>
    <row r="50" spans="1:6" ht="13.5" thickTop="1" x14ac:dyDescent="0.2">
      <c r="A50" s="228" t="s">
        <v>145</v>
      </c>
      <c r="B50" s="237">
        <v>21325.947120000001</v>
      </c>
      <c r="C50" s="237">
        <v>2059.73227</v>
      </c>
      <c r="D50" s="237">
        <v>2291.3583800000001</v>
      </c>
      <c r="E50" s="236"/>
      <c r="F50" s="236"/>
    </row>
    <row r="51" spans="1:6" x14ac:dyDescent="0.2">
      <c r="A51" s="228" t="s">
        <v>157</v>
      </c>
      <c r="B51" s="240">
        <f>B49/B50</f>
        <v>10.333468368836506</v>
      </c>
      <c r="C51" s="240">
        <f t="shared" ref="C51" si="15">C49/C50</f>
        <v>57.671573014681179</v>
      </c>
      <c r="D51" s="240">
        <f t="shared" ref="D51" si="16">D49/D50</f>
        <v>23.818185961813619</v>
      </c>
      <c r="E51" s="236"/>
      <c r="F51" s="236"/>
    </row>
    <row r="52" spans="1:6" x14ac:dyDescent="0.2">
      <c r="A52" s="228"/>
      <c r="B52" s="234"/>
      <c r="C52" s="235"/>
      <c r="D52" s="235"/>
      <c r="E52" s="235"/>
      <c r="F52" s="235"/>
    </row>
    <row r="53" spans="1:6" ht="15" x14ac:dyDescent="0.25">
      <c r="A53" s="247"/>
      <c r="B53" s="248"/>
      <c r="C53" s="249"/>
      <c r="D53" s="250"/>
      <c r="E53" s="250"/>
      <c r="F53" s="249"/>
    </row>
    <row r="54" spans="1:6" x14ac:dyDescent="0.2">
      <c r="A54" s="241"/>
      <c r="B54" s="241"/>
      <c r="C54" s="241"/>
      <c r="D54" s="241"/>
      <c r="E54" s="241"/>
      <c r="F54" s="241"/>
    </row>
    <row r="55" spans="1:6" x14ac:dyDescent="0.2">
      <c r="A55" s="241"/>
      <c r="B55" s="241"/>
      <c r="C55" s="241"/>
      <c r="D55" s="241"/>
      <c r="E55" s="241"/>
      <c r="F55" s="241"/>
    </row>
    <row r="56" spans="1:6" x14ac:dyDescent="0.2">
      <c r="A56" s="241"/>
      <c r="B56" s="241"/>
      <c r="C56" s="241"/>
      <c r="D56" s="241"/>
      <c r="E56" s="241"/>
      <c r="F56" s="241"/>
    </row>
    <row r="57" spans="1:6" x14ac:dyDescent="0.2">
      <c r="A57" s="241"/>
      <c r="B57" s="241"/>
      <c r="C57" s="241"/>
      <c r="D57" s="241"/>
      <c r="E57" s="241"/>
      <c r="F57" s="241"/>
    </row>
    <row r="58" spans="1:6" x14ac:dyDescent="0.2">
      <c r="A58" s="241"/>
      <c r="B58" s="241"/>
      <c r="C58" s="241"/>
      <c r="D58" s="241"/>
      <c r="E58" s="241"/>
      <c r="F58" s="241"/>
    </row>
    <row r="59" spans="1:6" x14ac:dyDescent="0.2">
      <c r="A59" s="241"/>
      <c r="B59" s="241"/>
      <c r="C59" s="241"/>
      <c r="D59" s="241"/>
      <c r="E59" s="241"/>
      <c r="F59" s="241"/>
    </row>
    <row r="60" spans="1:6" x14ac:dyDescent="0.2">
      <c r="A60" s="241"/>
      <c r="B60" s="241"/>
      <c r="C60" s="241"/>
      <c r="D60" s="241"/>
      <c r="E60" s="241"/>
      <c r="F60" s="241"/>
    </row>
    <row r="61" spans="1:6" x14ac:dyDescent="0.2">
      <c r="A61" s="241"/>
      <c r="B61" s="241"/>
      <c r="C61" s="241"/>
      <c r="D61" s="241"/>
      <c r="E61" s="241"/>
      <c r="F61" s="241"/>
    </row>
    <row r="62" spans="1:6" x14ac:dyDescent="0.2">
      <c r="A62" s="241"/>
      <c r="B62" s="241"/>
      <c r="C62" s="241"/>
      <c r="D62" s="241"/>
      <c r="E62" s="241"/>
      <c r="F62" s="241"/>
    </row>
    <row r="63" spans="1:6" x14ac:dyDescent="0.2">
      <c r="A63" s="241"/>
      <c r="B63" s="241"/>
      <c r="C63" s="241"/>
      <c r="D63" s="241"/>
      <c r="E63" s="241"/>
      <c r="F63" s="241"/>
    </row>
    <row r="64" spans="1:6" x14ac:dyDescent="0.2">
      <c r="A64" s="241"/>
      <c r="B64" s="241"/>
      <c r="C64" s="241"/>
      <c r="D64" s="241"/>
      <c r="E64" s="241"/>
      <c r="F64" s="241"/>
    </row>
    <row r="65" spans="1:6" x14ac:dyDescent="0.2">
      <c r="A65" s="241"/>
      <c r="B65" s="241"/>
      <c r="C65" s="241"/>
      <c r="D65" s="241"/>
      <c r="E65" s="241"/>
      <c r="F65" s="241"/>
    </row>
    <row r="66" spans="1:6" x14ac:dyDescent="0.2">
      <c r="A66" s="241"/>
      <c r="B66" s="241"/>
      <c r="C66" s="241"/>
      <c r="D66" s="241"/>
      <c r="E66" s="241"/>
      <c r="F66" s="241"/>
    </row>
    <row r="67" spans="1:6" x14ac:dyDescent="0.2">
      <c r="A67" s="241"/>
      <c r="B67" s="241"/>
      <c r="C67" s="241"/>
      <c r="D67" s="241"/>
      <c r="E67" s="241"/>
      <c r="F67" s="241"/>
    </row>
    <row r="68" spans="1:6" x14ac:dyDescent="0.2">
      <c r="A68" s="241"/>
      <c r="B68" s="241"/>
      <c r="C68" s="241"/>
      <c r="D68" s="241"/>
      <c r="E68" s="241"/>
      <c r="F68" s="241"/>
    </row>
    <row r="69" spans="1:6" x14ac:dyDescent="0.2">
      <c r="A69" s="241"/>
      <c r="B69" s="241"/>
      <c r="C69" s="241"/>
      <c r="D69" s="241"/>
      <c r="E69" s="241"/>
      <c r="F69" s="241"/>
    </row>
    <row r="70" spans="1:6" x14ac:dyDescent="0.2">
      <c r="A70" s="241"/>
      <c r="B70" s="241"/>
      <c r="C70" s="241"/>
      <c r="D70" s="241"/>
      <c r="E70" s="241"/>
      <c r="F70" s="241"/>
    </row>
    <row r="71" spans="1:6" x14ac:dyDescent="0.2">
      <c r="A71" s="241"/>
      <c r="B71" s="241"/>
      <c r="C71" s="241"/>
      <c r="D71" s="241"/>
      <c r="E71" s="241"/>
      <c r="F71" s="241"/>
    </row>
    <row r="72" spans="1:6" x14ac:dyDescent="0.2">
      <c r="A72" s="241"/>
      <c r="B72" s="241"/>
      <c r="C72" s="241"/>
      <c r="D72" s="241"/>
      <c r="E72" s="241"/>
      <c r="F72" s="241"/>
    </row>
    <row r="73" spans="1:6" x14ac:dyDescent="0.2">
      <c r="A73" s="241"/>
      <c r="B73" s="241"/>
      <c r="C73" s="241"/>
      <c r="D73" s="241"/>
      <c r="E73" s="241"/>
      <c r="F73" s="241"/>
    </row>
    <row r="74" spans="1:6" x14ac:dyDescent="0.2">
      <c r="A74" s="241"/>
      <c r="B74" s="241"/>
      <c r="C74" s="241"/>
      <c r="D74" s="241"/>
      <c r="E74" s="241"/>
      <c r="F74" s="241"/>
    </row>
    <row r="75" spans="1:6" x14ac:dyDescent="0.2">
      <c r="A75" s="241"/>
      <c r="B75" s="241"/>
      <c r="C75" s="241"/>
      <c r="D75" s="241"/>
      <c r="E75" s="241"/>
      <c r="F75" s="241"/>
    </row>
    <row r="76" spans="1:6" x14ac:dyDescent="0.2">
      <c r="A76" s="241"/>
      <c r="B76" s="241"/>
      <c r="C76" s="241"/>
      <c r="D76" s="241"/>
      <c r="E76" s="241"/>
      <c r="F76" s="241"/>
    </row>
    <row r="77" spans="1:6" x14ac:dyDescent="0.2">
      <c r="A77" s="241"/>
      <c r="B77" s="241"/>
      <c r="C77" s="241"/>
      <c r="D77" s="241"/>
      <c r="E77" s="241"/>
      <c r="F77" s="241"/>
    </row>
    <row r="78" spans="1:6" x14ac:dyDescent="0.2">
      <c r="A78" s="241"/>
      <c r="B78" s="241"/>
      <c r="C78" s="241"/>
      <c r="D78" s="241"/>
      <c r="E78" s="241"/>
      <c r="F78" s="241"/>
    </row>
    <row r="79" spans="1:6" x14ac:dyDescent="0.2">
      <c r="A79" s="241"/>
      <c r="B79" s="241"/>
      <c r="C79" s="241"/>
      <c r="D79" s="241"/>
      <c r="E79" s="241"/>
      <c r="F79" s="241"/>
    </row>
    <row r="80" spans="1:6" x14ac:dyDescent="0.2">
      <c r="A80" s="241"/>
      <c r="B80" s="241"/>
      <c r="C80" s="241"/>
      <c r="D80" s="241"/>
      <c r="E80" s="241"/>
      <c r="F80" s="241"/>
    </row>
    <row r="81" spans="1:6" x14ac:dyDescent="0.2">
      <c r="A81" s="241"/>
      <c r="B81" s="241"/>
      <c r="C81" s="241"/>
      <c r="D81" s="241"/>
      <c r="E81" s="241"/>
      <c r="F81" s="241"/>
    </row>
    <row r="82" spans="1:6" x14ac:dyDescent="0.2">
      <c r="A82" s="241"/>
      <c r="B82" s="241"/>
      <c r="C82" s="241"/>
      <c r="D82" s="241"/>
      <c r="E82" s="241"/>
      <c r="F82" s="241"/>
    </row>
    <row r="83" spans="1:6" x14ac:dyDescent="0.2">
      <c r="A83" s="241"/>
      <c r="B83" s="241"/>
      <c r="C83" s="241"/>
      <c r="D83" s="241"/>
      <c r="E83" s="241"/>
      <c r="F83" s="241"/>
    </row>
    <row r="84" spans="1:6" x14ac:dyDescent="0.2">
      <c r="A84" s="241"/>
      <c r="B84" s="241"/>
      <c r="C84" s="241"/>
      <c r="D84" s="241"/>
      <c r="E84" s="241"/>
      <c r="F84" s="241"/>
    </row>
    <row r="85" spans="1:6" x14ac:dyDescent="0.2">
      <c r="A85" s="241"/>
      <c r="B85" s="241"/>
      <c r="C85" s="241"/>
      <c r="D85" s="241"/>
      <c r="E85" s="241"/>
      <c r="F85" s="241"/>
    </row>
    <row r="86" spans="1:6" x14ac:dyDescent="0.2">
      <c r="A86" s="241"/>
      <c r="B86" s="241"/>
      <c r="C86" s="241"/>
      <c r="D86" s="241"/>
      <c r="E86" s="241"/>
      <c r="F86" s="241"/>
    </row>
    <row r="87" spans="1:6" x14ac:dyDescent="0.2">
      <c r="A87" s="241"/>
      <c r="B87" s="241"/>
      <c r="C87" s="241"/>
      <c r="D87" s="241"/>
      <c r="E87" s="241"/>
      <c r="F87" s="241"/>
    </row>
    <row r="88" spans="1:6" x14ac:dyDescent="0.2">
      <c r="A88" s="241"/>
      <c r="B88" s="241"/>
      <c r="C88" s="241"/>
      <c r="D88" s="241"/>
      <c r="E88" s="241"/>
      <c r="F88" s="241"/>
    </row>
    <row r="89" spans="1:6" x14ac:dyDescent="0.2">
      <c r="A89" s="241"/>
      <c r="B89" s="241"/>
      <c r="C89" s="241"/>
      <c r="D89" s="241"/>
      <c r="E89" s="241"/>
      <c r="F89" s="241"/>
    </row>
    <row r="90" spans="1:6" x14ac:dyDescent="0.2">
      <c r="A90" s="241"/>
      <c r="B90" s="241"/>
      <c r="C90" s="241"/>
      <c r="D90" s="241"/>
      <c r="E90" s="241"/>
      <c r="F90" s="241"/>
    </row>
    <row r="91" spans="1:6" x14ac:dyDescent="0.2">
      <c r="A91" s="241"/>
      <c r="B91" s="241"/>
      <c r="C91" s="241"/>
      <c r="D91" s="241"/>
      <c r="E91" s="241"/>
      <c r="F91" s="241"/>
    </row>
    <row r="92" spans="1:6" x14ac:dyDescent="0.2">
      <c r="A92" s="241"/>
      <c r="B92" s="241"/>
      <c r="C92" s="241"/>
      <c r="D92" s="241"/>
      <c r="E92" s="241"/>
      <c r="F92" s="241"/>
    </row>
    <row r="93" spans="1:6" x14ac:dyDescent="0.2">
      <c r="A93" s="241"/>
      <c r="B93" s="241"/>
      <c r="C93" s="241"/>
      <c r="D93" s="241"/>
      <c r="E93" s="241"/>
      <c r="F93" s="241"/>
    </row>
    <row r="94" spans="1:6" x14ac:dyDescent="0.2">
      <c r="A94" s="241"/>
      <c r="B94" s="241"/>
      <c r="C94" s="241"/>
      <c r="D94" s="241"/>
      <c r="E94" s="241"/>
      <c r="F94" s="241"/>
    </row>
    <row r="95" spans="1:6" x14ac:dyDescent="0.2">
      <c r="A95" s="241"/>
      <c r="B95" s="241"/>
      <c r="C95" s="241"/>
      <c r="D95" s="241"/>
      <c r="E95" s="241"/>
      <c r="F95" s="241"/>
    </row>
    <row r="96" spans="1:6" x14ac:dyDescent="0.2">
      <c r="A96" s="241"/>
      <c r="B96" s="241"/>
      <c r="C96" s="241"/>
      <c r="D96" s="241"/>
      <c r="E96" s="241"/>
      <c r="F96" s="241"/>
    </row>
    <row r="97" spans="1:6" x14ac:dyDescent="0.2">
      <c r="A97" s="241"/>
      <c r="B97" s="241"/>
      <c r="C97" s="241"/>
      <c r="D97" s="241"/>
      <c r="E97" s="241"/>
      <c r="F97" s="241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5"/>
  <sheetViews>
    <sheetView zoomScaleNormal="100" workbookViewId="0">
      <selection activeCell="A30" sqref="A30"/>
    </sheetView>
  </sheetViews>
  <sheetFormatPr defaultColWidth="21.5" defaultRowHeight="13.5" customHeight="1" x14ac:dyDescent="0.2"/>
  <cols>
    <col min="1" max="1" width="75.83203125" style="1" customWidth="1"/>
    <col min="2" max="3" width="15.83203125" style="1" customWidth="1"/>
    <col min="4" max="4" width="2.5" style="1" customWidth="1"/>
    <col min="5" max="6" width="15.83203125" style="1" customWidth="1"/>
    <col min="7" max="16384" width="21.5" style="1"/>
  </cols>
  <sheetData>
    <row r="1" spans="1:7" ht="13.5" customHeight="1" x14ac:dyDescent="0.25">
      <c r="A1" s="302" t="s">
        <v>0</v>
      </c>
      <c r="B1" s="306"/>
      <c r="C1" s="322"/>
      <c r="D1" s="322"/>
      <c r="E1" s="305"/>
      <c r="F1" s="305"/>
      <c r="G1" s="3"/>
    </row>
    <row r="2" spans="1:7" ht="13.5" customHeight="1" x14ac:dyDescent="0.25">
      <c r="A2" s="302" t="s">
        <v>46</v>
      </c>
      <c r="B2" s="306"/>
      <c r="C2" s="322"/>
      <c r="D2" s="322"/>
      <c r="E2" s="322"/>
      <c r="F2" s="306"/>
      <c r="G2" s="3"/>
    </row>
    <row r="3" spans="1:7" ht="13.5" customHeight="1" x14ac:dyDescent="0.25">
      <c r="A3" s="302" t="s">
        <v>1</v>
      </c>
      <c r="B3" s="306"/>
      <c r="C3" s="322"/>
      <c r="D3" s="322"/>
      <c r="E3" s="322"/>
      <c r="F3" s="306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5" t="s">
        <v>207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309" t="s">
        <v>208</v>
      </c>
      <c r="B7" s="306"/>
      <c r="C7" s="306"/>
      <c r="D7" s="306"/>
      <c r="E7" s="306"/>
      <c r="F7" s="306"/>
      <c r="G7" s="3"/>
    </row>
    <row r="8" spans="1:7" ht="13.5" customHeight="1" x14ac:dyDescent="0.2">
      <c r="A8" s="309" t="s">
        <v>209</v>
      </c>
      <c r="B8" s="306"/>
      <c r="C8" s="306"/>
      <c r="D8" s="306"/>
      <c r="E8" s="306"/>
      <c r="F8" s="306"/>
      <c r="G8" s="3"/>
    </row>
    <row r="9" spans="1:7" ht="13.5" customHeight="1" x14ac:dyDescent="0.2">
      <c r="A9" s="300" t="s">
        <v>210</v>
      </c>
      <c r="B9" s="301"/>
      <c r="C9" s="301"/>
      <c r="D9" s="301"/>
      <c r="E9" s="301"/>
      <c r="F9" s="301"/>
      <c r="G9" s="3"/>
    </row>
    <row r="10" spans="1:7" s="192" customFormat="1" ht="13.5" customHeight="1" x14ac:dyDescent="0.2">
      <c r="A10" s="189" t="s">
        <v>119</v>
      </c>
      <c r="B10" s="190"/>
      <c r="C10" s="190"/>
      <c r="D10" s="190"/>
      <c r="E10" s="190"/>
      <c r="F10" s="190"/>
      <c r="G10" s="191"/>
    </row>
    <row r="11" spans="1:7" ht="13.5" customHeight="1" x14ac:dyDescent="0.2">
      <c r="A11" s="306"/>
      <c r="B11" s="306"/>
      <c r="C11" s="306"/>
      <c r="D11" s="306"/>
      <c r="E11" s="306"/>
      <c r="F11" s="306"/>
      <c r="G11" s="3"/>
    </row>
    <row r="12" spans="1:7" ht="13.5" customHeight="1" x14ac:dyDescent="0.2">
      <c r="A12" s="309" t="s">
        <v>211</v>
      </c>
      <c r="B12" s="306"/>
      <c r="C12" s="306"/>
      <c r="D12" s="306"/>
      <c r="E12" s="306"/>
      <c r="F12" s="306"/>
      <c r="G12" s="3"/>
    </row>
    <row r="13" spans="1:7" ht="13.5" customHeight="1" x14ac:dyDescent="0.2">
      <c r="A13" s="309" t="s">
        <v>212</v>
      </c>
      <c r="B13" s="306"/>
      <c r="C13" s="306"/>
      <c r="D13" s="306"/>
      <c r="E13" s="306"/>
      <c r="F13" s="306"/>
      <c r="G13" s="3"/>
    </row>
    <row r="14" spans="1:7" ht="13.5" customHeight="1" x14ac:dyDescent="0.2">
      <c r="A14" s="309" t="s">
        <v>87</v>
      </c>
      <c r="B14" s="306"/>
      <c r="C14" s="306"/>
      <c r="D14" s="306"/>
      <c r="E14" s="306"/>
      <c r="F14" s="306"/>
      <c r="G14" s="3"/>
    </row>
    <row r="15" spans="1:7" ht="13.5" customHeight="1" x14ac:dyDescent="0.2">
      <c r="A15" s="309" t="s">
        <v>213</v>
      </c>
      <c r="B15" s="306"/>
      <c r="C15" s="306"/>
      <c r="D15" s="306"/>
      <c r="E15" s="306"/>
      <c r="F15" s="306"/>
      <c r="G15" s="3"/>
    </row>
    <row r="16" spans="1:7" ht="13.5" customHeight="1" x14ac:dyDescent="0.2">
      <c r="A16" s="309" t="s">
        <v>108</v>
      </c>
      <c r="B16" s="306"/>
      <c r="C16" s="306"/>
      <c r="D16" s="306"/>
      <c r="E16" s="306"/>
      <c r="F16" s="306"/>
      <c r="G16" s="3"/>
    </row>
    <row r="17" spans="1:8" ht="13.5" customHeight="1" x14ac:dyDescent="0.2">
      <c r="A17" s="309" t="s">
        <v>214</v>
      </c>
      <c r="B17" s="306"/>
      <c r="C17" s="306"/>
      <c r="D17" s="306"/>
      <c r="E17" s="306"/>
      <c r="F17" s="306"/>
      <c r="G17" s="3"/>
    </row>
    <row r="18" spans="1:8" ht="13.5" customHeight="1" x14ac:dyDescent="0.2">
      <c r="A18" s="309" t="s">
        <v>215</v>
      </c>
      <c r="B18" s="306"/>
      <c r="C18" s="306"/>
      <c r="D18" s="306"/>
      <c r="E18" s="306"/>
      <c r="F18" s="306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303" t="s">
        <v>188</v>
      </c>
      <c r="C20" s="303"/>
      <c r="D20" s="222"/>
      <c r="E20" s="153"/>
      <c r="F20" s="153"/>
      <c r="G20" s="3"/>
    </row>
    <row r="21" spans="1:8" ht="12.75" x14ac:dyDescent="0.2">
      <c r="A21" s="3"/>
      <c r="B21" s="149">
        <v>2018</v>
      </c>
      <c r="C21" s="218">
        <v>2017</v>
      </c>
      <c r="D21" s="38"/>
      <c r="E21" s="219"/>
      <c r="F21" s="219"/>
      <c r="G21" s="25"/>
      <c r="H21" s="219"/>
    </row>
    <row r="22" spans="1:8" ht="13.5" customHeight="1" x14ac:dyDescent="0.2">
      <c r="A22" s="3"/>
      <c r="B22" s="304" t="s">
        <v>3</v>
      </c>
      <c r="C22" s="304"/>
      <c r="D22" s="147"/>
      <c r="E22" s="144"/>
      <c r="F22" s="144"/>
      <c r="G22" s="142"/>
      <c r="H22" s="142"/>
    </row>
    <row r="23" spans="1:8" ht="13.5" customHeight="1" x14ac:dyDescent="0.2">
      <c r="A23" s="10" t="s">
        <v>123</v>
      </c>
      <c r="B23" s="145">
        <f>'Statements of Operations'!B40</f>
        <v>59985</v>
      </c>
      <c r="C23" s="145">
        <f>'Statements of Operations'!C40</f>
        <v>51668</v>
      </c>
      <c r="D23" s="150"/>
      <c r="E23" s="145"/>
      <c r="F23" s="145"/>
      <c r="G23" s="3"/>
    </row>
    <row r="24" spans="1:8" ht="13.5" customHeight="1" x14ac:dyDescent="0.2">
      <c r="A24" s="9" t="s">
        <v>122</v>
      </c>
      <c r="B24" s="107">
        <f>'Statements of Operations'!B38</f>
        <v>-544</v>
      </c>
      <c r="C24" s="107">
        <f>'Statements of Operations'!C38</f>
        <v>840</v>
      </c>
      <c r="D24" s="139"/>
      <c r="E24" s="107"/>
      <c r="F24" s="107"/>
      <c r="G24" s="3"/>
    </row>
    <row r="25" spans="1:8" ht="13.5" customHeight="1" x14ac:dyDescent="0.2">
      <c r="A25" s="9" t="s">
        <v>10</v>
      </c>
      <c r="B25" s="107">
        <f>-'Statements of Operations'!B27</f>
        <v>4122</v>
      </c>
      <c r="C25" s="107">
        <f>-'Statements of Operations'!C27</f>
        <v>8898</v>
      </c>
      <c r="D25" s="107"/>
      <c r="E25" s="107"/>
      <c r="F25" s="107"/>
      <c r="G25" s="3"/>
    </row>
    <row r="26" spans="1:8" ht="13.5" customHeight="1" x14ac:dyDescent="0.2">
      <c r="A26" s="9" t="s">
        <v>7</v>
      </c>
      <c r="B26" s="107">
        <f>'Statements of Operations'!B14</f>
        <v>29703</v>
      </c>
      <c r="C26" s="107">
        <f>'Statements of Operations'!C14</f>
        <v>31921</v>
      </c>
      <c r="D26" s="139"/>
      <c r="E26" s="107"/>
      <c r="F26" s="107"/>
      <c r="G26" s="3"/>
    </row>
    <row r="27" spans="1:8" s="125" customFormat="1" ht="13.5" customHeight="1" x14ac:dyDescent="0.2">
      <c r="A27" s="9" t="s">
        <v>84</v>
      </c>
      <c r="B27" s="107">
        <f>'Statements of Operations'!B15</f>
        <v>6992</v>
      </c>
      <c r="C27" s="107">
        <f>'Statements of Operations'!C15</f>
        <v>7623</v>
      </c>
      <c r="D27" s="139"/>
      <c r="E27" s="107"/>
      <c r="F27" s="107"/>
      <c r="G27" s="99"/>
    </row>
    <row r="28" spans="1:8" ht="13.5" customHeight="1" x14ac:dyDescent="0.2">
      <c r="A28" s="9" t="s">
        <v>86</v>
      </c>
      <c r="B28" s="107">
        <f>'Statements of Operations'!B16</f>
        <v>3051</v>
      </c>
      <c r="C28" s="107">
        <f>'Statements of Operations'!C16</f>
        <v>14690</v>
      </c>
      <c r="D28" s="139"/>
      <c r="E28" s="107"/>
      <c r="F28" s="107"/>
      <c r="G28" s="3"/>
    </row>
    <row r="29" spans="1:8" s="283" customFormat="1" ht="13.5" customHeight="1" x14ac:dyDescent="0.2">
      <c r="A29" s="9" t="s">
        <v>201</v>
      </c>
      <c r="B29" s="107">
        <f>-'Statements of Operations'!B32</f>
        <v>1303</v>
      </c>
      <c r="C29" s="107">
        <f>-'Statements of Operations'!C32</f>
        <v>721</v>
      </c>
      <c r="D29" s="139"/>
      <c r="E29" s="107"/>
      <c r="F29" s="107"/>
      <c r="G29" s="282"/>
    </row>
    <row r="30" spans="1:8" s="50" customFormat="1" ht="13.5" customHeight="1" x14ac:dyDescent="0.2">
      <c r="A30" s="143" t="s">
        <v>77</v>
      </c>
      <c r="B30" s="107">
        <f>-'Statements of Operations'!B33</f>
        <v>0</v>
      </c>
      <c r="C30" s="107">
        <f>-'Statements of Operations'!C33</f>
        <v>2030</v>
      </c>
      <c r="D30" s="139"/>
      <c r="E30" s="107"/>
      <c r="F30" s="107"/>
      <c r="G30" s="49"/>
    </row>
    <row r="31" spans="1:8" s="91" customFormat="1" ht="13.5" customHeight="1" x14ac:dyDescent="0.2">
      <c r="A31" s="9" t="s">
        <v>78</v>
      </c>
      <c r="B31" s="73">
        <f>-'Statements of Operations'!B34</f>
        <v>301</v>
      </c>
      <c r="C31" s="73">
        <f>-'Statements of Operations'!C34</f>
        <v>2828</v>
      </c>
      <c r="D31" s="139"/>
      <c r="E31" s="107"/>
      <c r="F31" s="107"/>
      <c r="G31" s="90"/>
    </row>
    <row r="32" spans="1:8" ht="13.5" customHeight="1" x14ac:dyDescent="0.2">
      <c r="A32" s="9"/>
      <c r="B32" s="207"/>
      <c r="C32" s="114"/>
      <c r="D32" s="116"/>
      <c r="E32" s="207"/>
      <c r="F32" s="207"/>
      <c r="G32" s="3"/>
    </row>
    <row r="33" spans="1:10" ht="13.5" customHeight="1" thickBot="1" x14ac:dyDescent="0.25">
      <c r="A33" s="10" t="s">
        <v>207</v>
      </c>
      <c r="B33" s="74">
        <f>SUM(B23:B32)</f>
        <v>104913</v>
      </c>
      <c r="C33" s="74">
        <f>SUM(C23:C32)</f>
        <v>121219</v>
      </c>
      <c r="D33" s="150"/>
      <c r="E33" s="145"/>
      <c r="F33" s="145"/>
      <c r="G33" s="11"/>
    </row>
    <row r="34" spans="1:10" ht="13.5" customHeight="1" thickTop="1" x14ac:dyDescent="0.2">
      <c r="A34" s="3"/>
      <c r="B34" s="217"/>
      <c r="C34" s="105"/>
      <c r="D34" s="116"/>
      <c r="E34" s="115"/>
      <c r="F34" s="116"/>
      <c r="G34" s="3"/>
    </row>
    <row r="35" spans="1:10" ht="13.5" customHeight="1" x14ac:dyDescent="0.2">
      <c r="A35" s="320" t="s">
        <v>189</v>
      </c>
      <c r="B35" s="321"/>
      <c r="C35" s="321"/>
      <c r="D35" s="3"/>
      <c r="E35" s="25"/>
      <c r="F35" s="25"/>
      <c r="G35" s="3"/>
    </row>
    <row r="36" spans="1:10" ht="13.5" customHeight="1" x14ac:dyDescent="0.2">
      <c r="A36" s="3"/>
      <c r="B36" s="3"/>
      <c r="C36" s="3"/>
      <c r="D36" s="3"/>
      <c r="E36" s="3"/>
      <c r="F36" s="3"/>
      <c r="G36" s="3"/>
    </row>
    <row r="37" spans="1:10" ht="13.5" customHeight="1" x14ac:dyDescent="0.2">
      <c r="A37" s="309" t="s">
        <v>190</v>
      </c>
      <c r="B37" s="321"/>
      <c r="C37" s="321"/>
      <c r="D37" s="306"/>
      <c r="E37" s="321"/>
      <c r="F37" s="321"/>
      <c r="G37" s="3"/>
    </row>
    <row r="38" spans="1:10" ht="13.5" customHeight="1" x14ac:dyDescent="0.2">
      <c r="A38" s="309" t="s">
        <v>191</v>
      </c>
      <c r="B38" s="321"/>
      <c r="C38" s="321"/>
      <c r="D38" s="306"/>
      <c r="E38" s="321"/>
      <c r="F38" s="321"/>
      <c r="G38" s="3"/>
    </row>
    <row r="39" spans="1:10" s="194" customFormat="1" ht="13.5" customHeight="1" x14ac:dyDescent="0.2">
      <c r="A39" s="309" t="s">
        <v>192</v>
      </c>
      <c r="B39" s="309"/>
      <c r="C39" s="309"/>
      <c r="D39" s="309"/>
      <c r="E39" s="309"/>
      <c r="F39" s="309"/>
      <c r="G39" s="193"/>
    </row>
    <row r="40" spans="1:10" s="194" customFormat="1" ht="13.5" customHeight="1" x14ac:dyDescent="0.2">
      <c r="A40" s="309" t="s">
        <v>193</v>
      </c>
      <c r="B40" s="321"/>
      <c r="C40" s="321"/>
      <c r="D40" s="306"/>
      <c r="E40" s="321"/>
      <c r="F40" s="321"/>
      <c r="G40" s="193"/>
    </row>
    <row r="41" spans="1:10" ht="13.5" customHeight="1" x14ac:dyDescent="0.2">
      <c r="A41" s="309" t="s">
        <v>120</v>
      </c>
      <c r="B41" s="321"/>
      <c r="C41" s="321"/>
      <c r="D41" s="306"/>
      <c r="E41" s="321"/>
      <c r="F41" s="321"/>
      <c r="G41" s="3"/>
    </row>
    <row r="42" spans="1:10" ht="13.5" customHeight="1" x14ac:dyDescent="0.2">
      <c r="A42" s="309" t="s">
        <v>194</v>
      </c>
      <c r="B42" s="321"/>
      <c r="C42" s="321"/>
      <c r="D42" s="306"/>
      <c r="E42" s="321"/>
      <c r="F42" s="321"/>
      <c r="G42" s="3"/>
    </row>
    <row r="43" spans="1:10" ht="13.5" customHeight="1" x14ac:dyDescent="0.2">
      <c r="A43" s="309" t="s">
        <v>195</v>
      </c>
      <c r="B43" s="321"/>
      <c r="C43" s="321"/>
      <c r="D43" s="306"/>
      <c r="E43" s="321"/>
      <c r="F43" s="321"/>
      <c r="G43" s="3"/>
    </row>
    <row r="44" spans="1:10" s="198" customFormat="1" ht="13.5" customHeight="1" x14ac:dyDescent="0.2">
      <c r="A44" s="199" t="s">
        <v>121</v>
      </c>
      <c r="B44" s="200"/>
      <c r="C44" s="200"/>
      <c r="D44" s="197"/>
      <c r="E44" s="200"/>
      <c r="F44" s="200"/>
      <c r="G44" s="197"/>
    </row>
    <row r="45" spans="1:10" s="194" customFormat="1" ht="13.5" customHeight="1" x14ac:dyDescent="0.2">
      <c r="A45" s="195"/>
      <c r="B45" s="196"/>
      <c r="C45" s="196"/>
      <c r="D45" s="193"/>
      <c r="E45" s="196"/>
      <c r="F45" s="196"/>
      <c r="G45" s="193"/>
    </row>
    <row r="46" spans="1:10" ht="12.75" x14ac:dyDescent="0.2">
      <c r="A46" s="3"/>
      <c r="B46" s="303" t="str">
        <f>B20</f>
        <v xml:space="preserve">Three Months Ended March 31, </v>
      </c>
      <c r="C46" s="303"/>
      <c r="D46" s="220"/>
      <c r="E46" s="219"/>
      <c r="F46" s="219"/>
      <c r="G46" s="3"/>
      <c r="H46" s="319"/>
      <c r="I46" s="308"/>
      <c r="J46" s="308"/>
    </row>
    <row r="47" spans="1:10" ht="12.75" x14ac:dyDescent="0.2">
      <c r="A47" s="3"/>
      <c r="B47" s="149">
        <f>B21</f>
        <v>2018</v>
      </c>
      <c r="C47" s="122">
        <f>C21</f>
        <v>2017</v>
      </c>
      <c r="D47" s="151" t="s">
        <v>2</v>
      </c>
      <c r="E47" s="219"/>
      <c r="F47" s="219"/>
      <c r="G47" s="10" t="s">
        <v>2</v>
      </c>
      <c r="H47" s="4" t="s">
        <v>2</v>
      </c>
      <c r="I47" s="15" t="s">
        <v>2</v>
      </c>
      <c r="J47" s="4" t="s">
        <v>2</v>
      </c>
    </row>
    <row r="48" spans="1:10" ht="13.5" customHeight="1" x14ac:dyDescent="0.2">
      <c r="A48" s="3"/>
      <c r="B48" s="318" t="s">
        <v>3</v>
      </c>
      <c r="C48" s="318"/>
      <c r="D48" s="148"/>
      <c r="E48" s="208"/>
      <c r="F48" s="208"/>
      <c r="G48" s="3"/>
    </row>
    <row r="49" spans="1:10" ht="13.5" customHeight="1" x14ac:dyDescent="0.2">
      <c r="A49" s="104" t="s">
        <v>123</v>
      </c>
      <c r="B49" s="145">
        <f>B23</f>
        <v>59985</v>
      </c>
      <c r="C49" s="69">
        <f>C23</f>
        <v>51668</v>
      </c>
      <c r="D49" s="108"/>
      <c r="E49" s="145"/>
      <c r="F49" s="145"/>
      <c r="G49" s="3"/>
      <c r="H49" s="13"/>
      <c r="I49" s="3"/>
      <c r="J49" s="13"/>
    </row>
    <row r="50" spans="1:10" ht="13.5" customHeight="1" x14ac:dyDescent="0.2">
      <c r="A50" s="105"/>
      <c r="B50" s="209"/>
      <c r="C50" s="77"/>
      <c r="D50" s="57"/>
      <c r="E50" s="209"/>
      <c r="F50" s="209"/>
      <c r="G50" s="3"/>
      <c r="H50" s="3"/>
      <c r="I50" s="3"/>
      <c r="J50" s="3"/>
    </row>
    <row r="51" spans="1:10" ht="13.5" customHeight="1" x14ac:dyDescent="0.2">
      <c r="A51" s="59" t="s">
        <v>86</v>
      </c>
      <c r="B51" s="107">
        <f>B28</f>
        <v>3051</v>
      </c>
      <c r="C51" s="71">
        <f>C28</f>
        <v>14690</v>
      </c>
      <c r="D51" s="110"/>
      <c r="E51" s="107"/>
      <c r="F51" s="107"/>
      <c r="G51" s="82"/>
      <c r="H51" s="16"/>
      <c r="I51" s="3"/>
      <c r="J51" s="16"/>
    </row>
    <row r="52" spans="1:10" s="283" customFormat="1" ht="13.5" customHeight="1" x14ac:dyDescent="0.2">
      <c r="A52" s="59" t="s">
        <v>201</v>
      </c>
      <c r="B52" s="107">
        <f t="shared" ref="B52:C52" si="0">B29</f>
        <v>1303</v>
      </c>
      <c r="C52" s="71">
        <f t="shared" si="0"/>
        <v>721</v>
      </c>
      <c r="D52" s="110"/>
      <c r="E52" s="107"/>
      <c r="F52" s="107"/>
      <c r="G52" s="82"/>
      <c r="H52" s="284"/>
      <c r="I52" s="282"/>
      <c r="J52" s="284"/>
    </row>
    <row r="53" spans="1:10" s="50" customFormat="1" ht="13.5" customHeight="1" x14ac:dyDescent="0.2">
      <c r="A53" s="143" t="s">
        <v>77</v>
      </c>
      <c r="B53" s="107">
        <f t="shared" ref="B53:C53" si="1">B30</f>
        <v>0</v>
      </c>
      <c r="C53" s="71">
        <f t="shared" si="1"/>
        <v>2030</v>
      </c>
      <c r="D53" s="110"/>
      <c r="E53" s="107"/>
      <c r="F53" s="107"/>
      <c r="G53" s="49"/>
      <c r="H53" s="51"/>
      <c r="I53" s="49"/>
      <c r="J53" s="51"/>
    </row>
    <row r="54" spans="1:10" s="91" customFormat="1" ht="13.5" customHeight="1" x14ac:dyDescent="0.2">
      <c r="A54" s="59" t="s">
        <v>78</v>
      </c>
      <c r="B54" s="107">
        <f t="shared" ref="B54:C54" si="2">B31</f>
        <v>301</v>
      </c>
      <c r="C54" s="71">
        <f t="shared" si="2"/>
        <v>2828</v>
      </c>
      <c r="D54" s="110"/>
      <c r="E54" s="107"/>
      <c r="F54" s="107"/>
      <c r="G54" s="90"/>
      <c r="H54" s="92"/>
      <c r="I54" s="90"/>
      <c r="J54" s="92"/>
    </row>
    <row r="55" spans="1:10" ht="13.5" customHeight="1" x14ac:dyDescent="0.2">
      <c r="A55" s="59" t="s">
        <v>75</v>
      </c>
      <c r="B55" s="73">
        <f>-ROUND(SUM(B51:B54)*0.02,1)</f>
        <v>-93.1</v>
      </c>
      <c r="C55" s="73">
        <f>-ROUND(SUM(C51:C54)*0.02,1)</f>
        <v>-405.4</v>
      </c>
      <c r="D55" s="111"/>
      <c r="E55" s="107"/>
      <c r="F55" s="107"/>
      <c r="G55" s="3"/>
      <c r="H55" s="17"/>
      <c r="I55" s="3"/>
      <c r="J55" s="16"/>
    </row>
    <row r="56" spans="1:10" ht="13.5" customHeight="1" x14ac:dyDescent="0.2">
      <c r="A56" s="117"/>
      <c r="B56" s="146"/>
      <c r="C56" s="46"/>
      <c r="D56" s="46"/>
      <c r="E56" s="146"/>
      <c r="F56" s="146"/>
      <c r="G56" s="3"/>
      <c r="H56" s="3"/>
      <c r="I56" s="3"/>
      <c r="J56" s="3"/>
    </row>
    <row r="57" spans="1:10" ht="13.5" customHeight="1" thickBot="1" x14ac:dyDescent="0.25">
      <c r="A57" s="104" t="s">
        <v>186</v>
      </c>
      <c r="B57" s="74">
        <f>SUM(B49:B55)</f>
        <v>64546.9</v>
      </c>
      <c r="C57" s="74">
        <f>SUM(C49:C55)</f>
        <v>71531.600000000006</v>
      </c>
      <c r="D57" s="108"/>
      <c r="E57" s="145"/>
      <c r="F57" s="145"/>
      <c r="G57" s="13"/>
      <c r="H57" s="13"/>
      <c r="I57" s="13"/>
      <c r="J57" s="13"/>
    </row>
    <row r="58" spans="1:10" ht="13.5" customHeight="1" thickTop="1" x14ac:dyDescent="0.2">
      <c r="A58" s="57"/>
      <c r="B58" s="146"/>
      <c r="C58" s="46"/>
      <c r="D58" s="46"/>
      <c r="E58" s="146"/>
      <c r="F58" s="146"/>
      <c r="G58" s="8"/>
      <c r="H58" s="18"/>
      <c r="I58" s="8"/>
      <c r="J58" s="18"/>
    </row>
    <row r="59" spans="1:10" ht="13.5" customHeight="1" thickBot="1" x14ac:dyDescent="0.25">
      <c r="A59" s="104" t="s">
        <v>13</v>
      </c>
      <c r="B59" s="210">
        <f>'Statements of Operations'!B48</f>
        <v>21875</v>
      </c>
      <c r="C59" s="126">
        <f>'Statements of Operations'!C48</f>
        <v>25408</v>
      </c>
      <c r="D59" s="132"/>
      <c r="E59" s="107"/>
      <c r="F59" s="270"/>
      <c r="G59" s="3"/>
      <c r="H59" s="16"/>
      <c r="I59" s="3"/>
      <c r="J59" s="16"/>
    </row>
    <row r="60" spans="1:10" ht="13.5" customHeight="1" thickTop="1" x14ac:dyDescent="0.2">
      <c r="A60" s="105"/>
      <c r="B60" s="116"/>
      <c r="C60" s="133"/>
      <c r="D60" s="132"/>
      <c r="E60" s="116"/>
      <c r="F60" s="271"/>
      <c r="G60" s="3"/>
    </row>
    <row r="61" spans="1:10" ht="13.5" customHeight="1" x14ac:dyDescent="0.2">
      <c r="A61" s="104" t="s">
        <v>128</v>
      </c>
      <c r="B61" s="211">
        <f>'Statements of Operations'!B44</f>
        <v>2.74</v>
      </c>
      <c r="C61" s="134">
        <f>'Statements of Operations'!C44</f>
        <v>2.0299999999999998</v>
      </c>
      <c r="D61" s="135"/>
      <c r="E61" s="211"/>
      <c r="F61" s="211"/>
      <c r="G61" s="3"/>
      <c r="H61" s="12"/>
      <c r="I61" s="3"/>
      <c r="J61" s="12"/>
    </row>
    <row r="62" spans="1:10" ht="13.5" customHeight="1" x14ac:dyDescent="0.2">
      <c r="A62" s="105"/>
      <c r="B62" s="212"/>
      <c r="C62" s="78"/>
      <c r="D62" s="46"/>
      <c r="E62" s="212"/>
      <c r="F62" s="212"/>
      <c r="G62" s="3"/>
      <c r="H62" s="3"/>
      <c r="I62" s="3"/>
      <c r="J62" s="3"/>
    </row>
    <row r="63" spans="1:10" ht="13.5" customHeight="1" x14ac:dyDescent="0.2">
      <c r="A63" s="59" t="s">
        <v>86</v>
      </c>
      <c r="B63" s="213">
        <f>ROUND(B51/$B$59,2)</f>
        <v>0.14000000000000001</v>
      </c>
      <c r="C63" s="136">
        <f>ROUND(C51/$C$59,2)</f>
        <v>0.57999999999999996</v>
      </c>
      <c r="D63" s="109"/>
      <c r="E63" s="213"/>
      <c r="F63" s="272"/>
      <c r="G63" s="19"/>
      <c r="H63" s="19"/>
      <c r="I63" s="3"/>
      <c r="J63" s="12"/>
    </row>
    <row r="64" spans="1:10" s="283" customFormat="1" ht="13.5" customHeight="1" x14ac:dyDescent="0.2">
      <c r="A64" s="59" t="s">
        <v>201</v>
      </c>
      <c r="B64" s="213">
        <f>ROUND(B52/$B$59,2)</f>
        <v>0.06</v>
      </c>
      <c r="C64" s="136">
        <f>ROUND(C52/$C$59,2)</f>
        <v>0.03</v>
      </c>
      <c r="D64" s="109"/>
      <c r="E64" s="213"/>
      <c r="F64" s="272"/>
      <c r="G64" s="19"/>
      <c r="H64" s="19"/>
      <c r="I64" s="282"/>
      <c r="J64" s="12"/>
    </row>
    <row r="65" spans="1:10" s="50" customFormat="1" ht="13.5" customHeight="1" x14ac:dyDescent="0.2">
      <c r="A65" s="143" t="s">
        <v>77</v>
      </c>
      <c r="B65" s="213">
        <f>ROUND(B53/$B$59,2)</f>
        <v>0</v>
      </c>
      <c r="C65" s="136">
        <f>ROUND(C53/$C$59,2)</f>
        <v>0.08</v>
      </c>
      <c r="D65" s="109"/>
      <c r="E65" s="213"/>
      <c r="F65" s="272"/>
      <c r="G65" s="19"/>
      <c r="H65" s="19"/>
      <c r="I65" s="49"/>
      <c r="J65" s="12"/>
    </row>
    <row r="66" spans="1:10" s="97" customFormat="1" ht="13.5" customHeight="1" x14ac:dyDescent="0.2">
      <c r="A66" s="59" t="s">
        <v>78</v>
      </c>
      <c r="B66" s="213">
        <f>ROUND(B54/$B$59,2)</f>
        <v>0.01</v>
      </c>
      <c r="C66" s="136">
        <f>ROUND(C54/$C$59,2)</f>
        <v>0.11</v>
      </c>
      <c r="D66" s="109"/>
      <c r="E66" s="213"/>
      <c r="F66" s="272"/>
      <c r="G66" s="19"/>
      <c r="H66" s="19"/>
      <c r="I66" s="96"/>
      <c r="J66" s="12"/>
    </row>
    <row r="67" spans="1:10" ht="13.5" customHeight="1" x14ac:dyDescent="0.2">
      <c r="A67" s="59" t="s">
        <v>48</v>
      </c>
      <c r="B67" s="213">
        <f>B68-SUM(B61:B66)</f>
        <v>7.1542857142858907E-4</v>
      </c>
      <c r="C67" s="136">
        <f>C68-SUM(C61:C66)</f>
        <v>-1.4681989924432592E-2</v>
      </c>
      <c r="D67" s="109"/>
      <c r="E67" s="213"/>
      <c r="F67" s="272"/>
      <c r="G67" s="19"/>
      <c r="H67" s="19"/>
      <c r="I67" s="3"/>
      <c r="J67" s="19"/>
    </row>
    <row r="68" spans="1:10" ht="13.5" customHeight="1" thickBot="1" x14ac:dyDescent="0.25">
      <c r="A68" s="104" t="s">
        <v>129</v>
      </c>
      <c r="B68" s="214">
        <f>B57/B59</f>
        <v>2.9507154285714288</v>
      </c>
      <c r="C68" s="140">
        <f>C57/C59</f>
        <v>2.815318010075567</v>
      </c>
      <c r="D68" s="112"/>
      <c r="E68" s="273"/>
      <c r="F68" s="274"/>
      <c r="G68" s="3"/>
      <c r="H68" s="12"/>
      <c r="I68" s="3"/>
      <c r="J68" s="12"/>
    </row>
    <row r="69" spans="1:10" ht="13.5" customHeight="1" thickTop="1" x14ac:dyDescent="0.2">
      <c r="A69" s="46"/>
      <c r="B69" s="118"/>
      <c r="C69" s="119"/>
      <c r="D69" s="57"/>
      <c r="E69" s="120"/>
      <c r="F69" s="121"/>
    </row>
    <row r="70" spans="1:10" ht="13.5" hidden="1" customHeight="1" x14ac:dyDescent="0.2">
      <c r="A70" s="263" t="s">
        <v>158</v>
      </c>
      <c r="B70" s="261"/>
      <c r="C70" s="261"/>
      <c r="D70" s="261"/>
      <c r="E70" s="261"/>
      <c r="F70" s="261"/>
    </row>
    <row r="71" spans="1:10" ht="13.5" hidden="1" customHeight="1" x14ac:dyDescent="0.2">
      <c r="A71" s="261"/>
      <c r="B71" s="261"/>
      <c r="C71" s="261"/>
      <c r="D71" s="261"/>
      <c r="E71" s="261"/>
      <c r="F71" s="261"/>
    </row>
    <row r="72" spans="1:10" ht="13.5" hidden="1" customHeight="1" x14ac:dyDescent="0.2">
      <c r="A72" s="309" t="s">
        <v>160</v>
      </c>
      <c r="B72" s="309"/>
      <c r="C72" s="309"/>
      <c r="D72" s="309"/>
      <c r="E72" s="309"/>
      <c r="F72" s="309"/>
    </row>
    <row r="73" spans="1:10" ht="13.5" hidden="1" customHeight="1" x14ac:dyDescent="0.2">
      <c r="A73" s="309" t="s">
        <v>161</v>
      </c>
      <c r="B73" s="309"/>
      <c r="C73" s="309"/>
      <c r="D73" s="309"/>
      <c r="E73" s="309"/>
      <c r="F73" s="309"/>
    </row>
    <row r="74" spans="1:10" ht="13.5" hidden="1" customHeight="1" x14ac:dyDescent="0.2">
      <c r="A74" s="300" t="s">
        <v>162</v>
      </c>
      <c r="B74" s="300"/>
      <c r="C74" s="300"/>
      <c r="D74" s="300"/>
      <c r="E74" s="300"/>
      <c r="F74" s="300"/>
    </row>
    <row r="75" spans="1:10" ht="13.5" hidden="1" customHeight="1" x14ac:dyDescent="0.2">
      <c r="A75" s="258"/>
      <c r="B75" s="259"/>
      <c r="C75" s="259"/>
      <c r="D75" s="259"/>
      <c r="E75" s="259"/>
      <c r="F75" s="259"/>
    </row>
    <row r="76" spans="1:10" ht="13.5" hidden="1" customHeight="1" x14ac:dyDescent="0.2">
      <c r="A76" s="306"/>
      <c r="B76" s="306"/>
      <c r="C76" s="306"/>
      <c r="D76" s="306"/>
      <c r="E76" s="306"/>
      <c r="F76" s="306"/>
    </row>
    <row r="77" spans="1:10" ht="13.5" hidden="1" customHeight="1" x14ac:dyDescent="0.2">
      <c r="A77" s="261"/>
      <c r="B77" s="317" t="str">
        <f>B20</f>
        <v xml:space="preserve">Three Months Ended March 31, </v>
      </c>
      <c r="C77" s="317"/>
      <c r="D77" s="222"/>
      <c r="E77" s="153"/>
      <c r="F77" s="153"/>
    </row>
    <row r="78" spans="1:10" ht="12.75" hidden="1" x14ac:dyDescent="0.2">
      <c r="A78" s="261"/>
      <c r="B78" s="275">
        <f>B21</f>
        <v>2018</v>
      </c>
      <c r="C78" s="260">
        <f>C21</f>
        <v>2017</v>
      </c>
      <c r="D78" s="38"/>
      <c r="E78" s="219"/>
      <c r="F78" s="219"/>
    </row>
    <row r="79" spans="1:10" ht="13.5" hidden="1" customHeight="1" x14ac:dyDescent="0.2">
      <c r="A79" s="261"/>
      <c r="B79" s="304" t="s">
        <v>3</v>
      </c>
      <c r="C79" s="304"/>
      <c r="D79" s="147"/>
      <c r="E79" s="144"/>
      <c r="F79" s="144"/>
    </row>
    <row r="80" spans="1:10" ht="13.5" hidden="1" customHeight="1" x14ac:dyDescent="0.2">
      <c r="A80" s="265" t="s">
        <v>183</v>
      </c>
      <c r="B80" s="145">
        <f>'Statement of Cash Flows'!B28</f>
        <v>66867</v>
      </c>
      <c r="C80" s="145">
        <f>'Statement of Cash Flows'!C28</f>
        <v>125529</v>
      </c>
      <c r="D80" s="150"/>
      <c r="E80" s="145"/>
      <c r="F80" s="145"/>
    </row>
    <row r="81" spans="1:6" ht="13.5" hidden="1" customHeight="1" x14ac:dyDescent="0.2">
      <c r="A81" s="265" t="s">
        <v>159</v>
      </c>
      <c r="B81" s="73">
        <f>'Statement of Cash Flows'!B31</f>
        <v>-9453</v>
      </c>
      <c r="C81" s="73">
        <f>'Statement of Cash Flows'!C31</f>
        <v>-5950</v>
      </c>
      <c r="D81" s="139"/>
      <c r="E81" s="107"/>
      <c r="F81" s="107"/>
    </row>
    <row r="82" spans="1:6" ht="13.5" hidden="1" customHeight="1" x14ac:dyDescent="0.2">
      <c r="A82" s="9"/>
      <c r="B82" s="207"/>
      <c r="C82" s="207"/>
      <c r="D82" s="116"/>
      <c r="E82" s="207"/>
      <c r="F82" s="207"/>
    </row>
    <row r="83" spans="1:6" ht="13.5" hidden="1" customHeight="1" thickBot="1" x14ac:dyDescent="0.25">
      <c r="A83" s="262" t="s">
        <v>163</v>
      </c>
      <c r="B83" s="74">
        <f>SUM(B80:B82)</f>
        <v>57414</v>
      </c>
      <c r="C83" s="74">
        <f>SUM(C80:C82)</f>
        <v>119579</v>
      </c>
      <c r="D83" s="150"/>
      <c r="E83" s="145"/>
      <c r="F83" s="145"/>
    </row>
    <row r="84" spans="1:6" ht="13.5" hidden="1" customHeight="1" thickTop="1" x14ac:dyDescent="0.2">
      <c r="A84" s="261"/>
      <c r="B84" s="217"/>
      <c r="C84" s="259"/>
      <c r="D84" s="116"/>
      <c r="E84" s="115"/>
      <c r="F84" s="116"/>
    </row>
    <row r="85" spans="1:6" ht="13.5" hidden="1" customHeight="1" x14ac:dyDescent="0.2"/>
  </sheetData>
  <mergeCells count="33">
    <mergeCell ref="A1:F1"/>
    <mergeCell ref="A2:F2"/>
    <mergeCell ref="A3:F3"/>
    <mergeCell ref="A13:F13"/>
    <mergeCell ref="A7:F7"/>
    <mergeCell ref="A8:F8"/>
    <mergeCell ref="A9:F9"/>
    <mergeCell ref="A11:F11"/>
    <mergeCell ref="A12:F12"/>
    <mergeCell ref="B20:C20"/>
    <mergeCell ref="B22:C22"/>
    <mergeCell ref="B48:C48"/>
    <mergeCell ref="H46:J46"/>
    <mergeCell ref="A35:C35"/>
    <mergeCell ref="A37:F37"/>
    <mergeCell ref="A38:F38"/>
    <mergeCell ref="A40:F40"/>
    <mergeCell ref="A41:F41"/>
    <mergeCell ref="A42:F42"/>
    <mergeCell ref="A43:F43"/>
    <mergeCell ref="A39:F39"/>
    <mergeCell ref="B46:C46"/>
    <mergeCell ref="A14:F14"/>
    <mergeCell ref="A15:F15"/>
    <mergeCell ref="A16:F16"/>
    <mergeCell ref="A18:F18"/>
    <mergeCell ref="A17:F17"/>
    <mergeCell ref="B77:C77"/>
    <mergeCell ref="B79:C79"/>
    <mergeCell ref="A72:F72"/>
    <mergeCell ref="A73:F73"/>
    <mergeCell ref="A74:F74"/>
    <mergeCell ref="A76:F76"/>
  </mergeCells>
  <pageMargins left="0.7" right="0.7" top="0.75" bottom="0.75" header="0.3" footer="0.3"/>
  <pageSetup scale="64" orientation="portrait" r:id="rId1"/>
  <ignoredErrors>
    <ignoredError sqref="B69 B57:B58 B60 G59 B62 G61 C69:D69 C57:D58 C60:D60 D59 C62:D62 D61 D63 D67 G63 G67 D68 G68 G69 G57:G58 G60 G62 D65 G6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Statements of Operations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'Reconciliation page'!Print_Area</vt:lpstr>
      <vt:lpstr>'Statement of Cash Flows'!Print_Area</vt:lpstr>
      <vt:lpstr>'Statements of Operations'!Print_Area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2018-04-24T15:12:19Z</cp:lastPrinted>
  <dcterms:created xsi:type="dcterms:W3CDTF">2015-01-20T16:57:13Z</dcterms:created>
  <dcterms:modified xsi:type="dcterms:W3CDTF">2018-04-25T21:09:48Z</dcterms:modified>
</cp:coreProperties>
</file>