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7\Q3-2017\"/>
    </mc:Choice>
  </mc:AlternateContent>
  <bookViews>
    <workbookView xWindow="240" yWindow="360" windowWidth="21075" windowHeight="9540"/>
  </bookViews>
  <sheets>
    <sheet name="Statements of Operations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Reconciliation page" sheetId="3" r:id="rId6"/>
    <sheet name="Sheet1" sheetId="6" r:id="rId7"/>
  </sheets>
  <definedNames>
    <definedName name="_xlnm.Print_Area" localSheetId="1">'Balance Sheet'!$A$1:$C$53</definedName>
    <definedName name="_xlnm.Print_Area" localSheetId="5">'Reconciliation page'!$A$5:$F$75</definedName>
    <definedName name="_xlnm.Print_Area" localSheetId="0">'Statements of Operations'!$A$1:$F$55</definedName>
    <definedName name="_xlnm.Print_Titles" localSheetId="5">'Reconciliation page'!$1:$4</definedName>
  </definedNames>
  <calcPr calcId="162913"/>
</workbook>
</file>

<file path=xl/calcChain.xml><?xml version="1.0" encoding="utf-8"?>
<calcChain xmlns="http://schemas.openxmlformats.org/spreadsheetml/2006/main">
  <c r="B29" i="4" l="1"/>
  <c r="B28" i="4" l="1"/>
  <c r="B43" i="2"/>
  <c r="B34" i="2"/>
  <c r="B27" i="2"/>
  <c r="C13" i="4" l="1"/>
  <c r="B18" i="4" l="1"/>
  <c r="E20" i="8" l="1"/>
  <c r="H35" i="8"/>
  <c r="F58" i="2" l="1"/>
  <c r="F63" i="2"/>
  <c r="F56" i="2"/>
  <c r="B49" i="4"/>
  <c r="B20" i="2"/>
  <c r="B20" i="1" l="1"/>
  <c r="B33" i="2"/>
  <c r="E20" i="1" l="1"/>
  <c r="F33" i="3" l="1"/>
  <c r="F57" i="3" s="1"/>
  <c r="E33" i="3"/>
  <c r="E57" i="3" s="1"/>
  <c r="C33" i="3"/>
  <c r="C57" i="3" s="1"/>
  <c r="B33" i="3"/>
  <c r="B57" i="3" s="1"/>
  <c r="B21" i="1"/>
  <c r="E21" i="1"/>
  <c r="B35" i="4"/>
  <c r="C29" i="4" l="1"/>
  <c r="F13" i="1"/>
  <c r="C13" i="1"/>
  <c r="K52" i="8" l="1"/>
  <c r="H52" i="8"/>
  <c r="E52" i="8"/>
  <c r="B52" i="8"/>
  <c r="K39" i="8"/>
  <c r="H39" i="8"/>
  <c r="E39" i="8"/>
  <c r="B39" i="8"/>
  <c r="K27" i="8"/>
  <c r="K53" i="8"/>
  <c r="E53" i="8"/>
  <c r="K40" i="8"/>
  <c r="K44" i="8" s="1"/>
  <c r="E13" i="8"/>
  <c r="K57" i="8" l="1"/>
  <c r="C26" i="8"/>
  <c r="I11" i="8"/>
  <c r="I12" i="8"/>
  <c r="I18" i="8"/>
  <c r="I19" i="8"/>
  <c r="I25" i="8"/>
  <c r="I26" i="8"/>
  <c r="L18" i="8"/>
  <c r="L19" i="8"/>
  <c r="L26" i="8"/>
  <c r="C11" i="8"/>
  <c r="C12" i="8"/>
  <c r="C18" i="8"/>
  <c r="C19" i="8"/>
  <c r="C25" i="8"/>
  <c r="F19" i="8"/>
  <c r="F25" i="8"/>
  <c r="F26" i="8"/>
  <c r="B40" i="8"/>
  <c r="B44" i="8" s="1"/>
  <c r="B53" i="8"/>
  <c r="B57" i="8" s="1"/>
  <c r="E57" i="8"/>
  <c r="K13" i="8"/>
  <c r="K29" i="8" s="1"/>
  <c r="K35" i="8" s="1"/>
  <c r="K20" i="8"/>
  <c r="E27" i="8"/>
  <c r="E29" i="8" s="1"/>
  <c r="E35" i="8" s="1"/>
  <c r="F11" i="8"/>
  <c r="L11" i="8"/>
  <c r="F12" i="8"/>
  <c r="L12" i="8"/>
  <c r="F18" i="8"/>
  <c r="L25" i="8"/>
  <c r="L27" i="8" s="1"/>
  <c r="E40" i="8"/>
  <c r="E44" i="8" s="1"/>
  <c r="B13" i="8"/>
  <c r="B20" i="8"/>
  <c r="H20" i="8"/>
  <c r="B27" i="8"/>
  <c r="H27" i="8"/>
  <c r="H40" i="8"/>
  <c r="H44" i="8" s="1"/>
  <c r="H53" i="8"/>
  <c r="H57" i="8" s="1"/>
  <c r="H13" i="8"/>
  <c r="F20" i="8" l="1"/>
  <c r="C13" i="8"/>
  <c r="L13" i="8"/>
  <c r="I13" i="8"/>
  <c r="C27" i="8"/>
  <c r="I27" i="8"/>
  <c r="B29" i="8"/>
  <c r="B35" i="8" s="1"/>
  <c r="F27" i="8"/>
  <c r="C20" i="8"/>
  <c r="L20" i="8"/>
  <c r="I20" i="8"/>
  <c r="F13" i="8"/>
  <c r="H29" i="8"/>
  <c r="F64" i="3" l="1"/>
  <c r="E64" i="3"/>
  <c r="E70" i="3" s="1"/>
  <c r="F51" i="3"/>
  <c r="E51" i="3"/>
  <c r="E50" i="3"/>
  <c r="F35" i="3"/>
  <c r="F59" i="3" s="1"/>
  <c r="E35" i="3"/>
  <c r="E59" i="3" s="1"/>
  <c r="F34" i="3"/>
  <c r="F58" i="3" s="1"/>
  <c r="E34" i="3"/>
  <c r="E58" i="3" s="1"/>
  <c r="F32" i="3"/>
  <c r="F56" i="3" s="1"/>
  <c r="E32" i="3"/>
  <c r="E56" i="3" s="1"/>
  <c r="F31" i="3"/>
  <c r="F55" i="3" s="1"/>
  <c r="E31" i="3"/>
  <c r="E55" i="3" s="1"/>
  <c r="F30" i="3"/>
  <c r="E30" i="3"/>
  <c r="F29" i="3"/>
  <c r="E29" i="3"/>
  <c r="F27" i="3"/>
  <c r="E27" i="3"/>
  <c r="B14" i="4"/>
  <c r="B13" i="4"/>
  <c r="B12" i="4"/>
  <c r="C14" i="4"/>
  <c r="C12" i="4"/>
  <c r="E60" i="3" l="1"/>
  <c r="F36" i="1"/>
  <c r="E36" i="1"/>
  <c r="F29" i="1"/>
  <c r="F28" i="3" s="1"/>
  <c r="E29" i="1"/>
  <c r="E28" i="3" s="1"/>
  <c r="F22" i="1"/>
  <c r="F24" i="1" s="1"/>
  <c r="E22" i="1"/>
  <c r="E24" i="1" s="1"/>
  <c r="F31" i="1" l="1"/>
  <c r="F38" i="1" s="1"/>
  <c r="F41" i="1" s="1"/>
  <c r="E31" i="1"/>
  <c r="E38" i="1" s="1"/>
  <c r="E41" i="1" s="1"/>
  <c r="B10" i="4" l="1"/>
  <c r="F57" i="2"/>
  <c r="F60" i="2" s="1"/>
  <c r="F45" i="1"/>
  <c r="C10" i="4"/>
  <c r="F26" i="3"/>
  <c r="E45" i="1"/>
  <c r="E66" i="3" s="1"/>
  <c r="E26" i="3"/>
  <c r="F44" i="1"/>
  <c r="F66" i="3" s="1"/>
  <c r="E44" i="1"/>
  <c r="F53" i="3" l="1"/>
  <c r="F62" i="3" s="1"/>
  <c r="F74" i="3" s="1"/>
  <c r="F37" i="3"/>
  <c r="F53" i="1" s="1"/>
  <c r="E37" i="3"/>
  <c r="E53" i="1" s="1"/>
  <c r="E53" i="3"/>
  <c r="E62" i="3" s="1"/>
  <c r="E74" i="3" s="1"/>
  <c r="B52" i="4" l="1"/>
  <c r="C52" i="4"/>
  <c r="C13" i="5" l="1"/>
  <c r="D13" i="5"/>
  <c r="C20" i="2" l="1"/>
  <c r="D21" i="5" l="1"/>
  <c r="D20" i="5"/>
  <c r="B64" i="3" l="1"/>
  <c r="B70" i="3" s="1"/>
  <c r="E71" i="3" l="1"/>
  <c r="E72" i="3"/>
  <c r="E68" i="3"/>
  <c r="C30" i="3"/>
  <c r="B30" i="3"/>
  <c r="C40" i="4"/>
  <c r="E73" i="3" l="1"/>
  <c r="E54" i="1"/>
  <c r="B40" i="4"/>
  <c r="D15" i="5" l="1"/>
  <c r="C15" i="5"/>
  <c r="D18" i="5" l="1"/>
  <c r="C18" i="5"/>
  <c r="C35" i="3" l="1"/>
  <c r="C59" i="3" s="1"/>
  <c r="B35" i="3"/>
  <c r="B59" i="3" s="1"/>
  <c r="B72" i="3" s="1"/>
  <c r="C36" i="1"/>
  <c r="B36" i="1"/>
  <c r="C34" i="3" l="1"/>
  <c r="C58" i="3" s="1"/>
  <c r="B34" i="3"/>
  <c r="B58" i="3" s="1"/>
  <c r="B71" i="3" s="1"/>
  <c r="B32" i="3" l="1"/>
  <c r="B56" i="3" s="1"/>
  <c r="C32" i="3"/>
  <c r="C56" i="3" s="1"/>
  <c r="C21" i="5" l="1"/>
  <c r="C20" i="5"/>
  <c r="D22" i="5" l="1"/>
  <c r="C22" i="5"/>
  <c r="C23" i="5" l="1"/>
  <c r="D23" i="5"/>
  <c r="C64" i="3"/>
  <c r="C31" i="3"/>
  <c r="C55" i="3" s="1"/>
  <c r="C29" i="3"/>
  <c r="C27" i="3"/>
  <c r="B31" i="3"/>
  <c r="B29" i="3"/>
  <c r="B27" i="3"/>
  <c r="B51" i="3"/>
  <c r="C51" i="3"/>
  <c r="B50" i="3"/>
  <c r="F69" i="3" l="1"/>
  <c r="F72" i="3"/>
  <c r="F71" i="3"/>
  <c r="F68" i="3"/>
  <c r="C68" i="3"/>
  <c r="C72" i="3"/>
  <c r="C71" i="3"/>
  <c r="C69" i="3"/>
  <c r="B55" i="3"/>
  <c r="B60" i="3" s="1"/>
  <c r="F73" i="3" l="1"/>
  <c r="F54" i="1"/>
  <c r="B68" i="3"/>
  <c r="C52" i="2"/>
  <c r="C36" i="2"/>
  <c r="C44" i="2" s="1"/>
  <c r="B36" i="2"/>
  <c r="B44" i="2" s="1"/>
  <c r="C28" i="2"/>
  <c r="B28" i="2"/>
  <c r="C21" i="2"/>
  <c r="B21" i="2"/>
  <c r="C29" i="1"/>
  <c r="C28" i="3" s="1"/>
  <c r="B29" i="1"/>
  <c r="B28" i="3" s="1"/>
  <c r="C22" i="1"/>
  <c r="C24" i="1" s="1"/>
  <c r="B22" i="1"/>
  <c r="C53" i="2" l="1"/>
  <c r="C31" i="1"/>
  <c r="C38" i="1" s="1"/>
  <c r="C41" i="1" s="1"/>
  <c r="B24" i="1"/>
  <c r="B31" i="1" s="1"/>
  <c r="B38" i="1" s="1"/>
  <c r="C29" i="2"/>
  <c r="B29" i="2"/>
  <c r="C45" i="1" l="1"/>
  <c r="C44" i="1"/>
  <c r="C66" i="3" s="1"/>
  <c r="C30" i="4"/>
  <c r="C54" i="4" s="1"/>
  <c r="C26" i="3"/>
  <c r="C37" i="3" s="1"/>
  <c r="C53" i="1" s="1"/>
  <c r="C57" i="4" l="1"/>
  <c r="C53" i="3"/>
  <c r="C62" i="3" s="1"/>
  <c r="C74" i="3" s="1"/>
  <c r="C73" i="3" s="1"/>
  <c r="B41" i="1"/>
  <c r="C54" i="1" l="1"/>
  <c r="B44" i="1"/>
  <c r="B45" i="1"/>
  <c r="B66" i="3" s="1"/>
  <c r="B52" i="2"/>
  <c r="B53" i="2" s="1"/>
  <c r="B26" i="3"/>
  <c r="B30" i="4" l="1"/>
  <c r="B53" i="3"/>
  <c r="B62" i="3" s="1"/>
  <c r="B74" i="3" s="1"/>
  <c r="B73" i="3" s="1"/>
  <c r="B37" i="3"/>
  <c r="B53" i="1" s="1"/>
  <c r="B54" i="4" l="1"/>
  <c r="B57" i="4" s="1"/>
  <c r="B54" i="1"/>
</calcChain>
</file>

<file path=xl/sharedStrings.xml><?xml version="1.0" encoding="utf-8"?>
<sst xmlns="http://schemas.openxmlformats.org/spreadsheetml/2006/main" count="314" uniqueCount="194">
  <si>
    <t>Arch Coal, Inc. and Subsidiaries</t>
  </si>
  <si>
    <t>Condensed Consolidated Statements of Operations</t>
  </si>
  <si>
    <t>(In thousands, except per share data)</t>
  </si>
  <si>
    <t/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</si>
  <si>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</si>
  <si>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</si>
  <si>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</si>
  <si>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</si>
  <si>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</si>
  <si>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</si>
  <si>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</si>
  <si>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</si>
  <si>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</si>
  <si>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</si>
  <si>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</si>
  <si>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</si>
  <si>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</si>
  <si>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</si>
  <si>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</si>
  <si>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</si>
  <si>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</si>
  <si>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</si>
  <si>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</si>
  <si>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</si>
  <si>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</si>
  <si>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</si>
  <si>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</si>
  <si>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</si>
  <si>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</si>
  <si>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</si>
  <si>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</si>
  <si>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</si>
  <si>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</si>
  <si>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</si>
  <si>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</si>
  <si>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</si>
  <si>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</si>
  <si>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</si>
  <si>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</si>
  <si>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</si>
  <si>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</si>
  <si>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</si>
  <si>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</si>
  <si>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</si>
  <si>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</si>
  <si>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</si>
  <si>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</si>
  <si>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</si>
  <si>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</si>
  <si>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The following reconciles these items to net income and cash flows as reported under GAAP.</t>
  </si>
  <si>
    <t>Tax impact of adjustments</t>
  </si>
  <si>
    <t>Cash and cash equivalents, end of period</t>
  </si>
  <si>
    <t>Cash and cash equivalents, beginning of period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</si>
  <si>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</si>
  <si>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</si>
  <si>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</si>
  <si>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</si>
  <si>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</si>
  <si>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</si>
  <si>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</si>
  <si>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</si>
  <si>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</si>
  <si>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</si>
  <si>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</si>
  <si>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</si>
  <si>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</si>
  <si>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</si>
  <si>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</si>
  <si>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</si>
  <si>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</si>
  <si>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Adjustments to reconcile to cash provided by operating activities:</t>
  </si>
  <si>
    <t>Operating activities</t>
  </si>
  <si>
    <t>Condensed Consolidated Statements of Cash Flows</t>
  </si>
  <si>
    <t xml:space="preserve">December 31, </t>
  </si>
  <si>
    <t>Transportation costs billed to customers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</si>
  <si>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</si>
  <si>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</si>
  <si>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</si>
  <si>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</si>
  <si>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</si>
  <si>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</si>
  <si>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Tax impact of adjustment</t>
  </si>
  <si>
    <t>Asset impairment and mine closure costs</t>
  </si>
  <si>
    <t xml:space="preserve">Restricted cash </t>
  </si>
  <si>
    <t>Asset impairment and noncash mine closure costs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</si>
  <si>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</si>
  <si>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</si>
  <si>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</si>
  <si>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</si>
  <si>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>Non-cash bankruptcy reorganization items</t>
  </si>
  <si>
    <t>Adjusted EBITDAR</t>
  </si>
  <si>
    <t>Income (loss) from operations</t>
  </si>
  <si>
    <t>Predecessor</t>
  </si>
  <si>
    <t>Successor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</si>
  <si>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</si>
  <si>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</si>
  <si>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</si>
  <si>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</si>
  <si>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 xml:space="preserve">Adjusted EBITDAR is defined as net income attributable to the Company before the effect of net interest expense, income taxes, depreciation, </t>
  </si>
  <si>
    <t>Income (loss) before income taxes</t>
  </si>
  <si>
    <t>(A) Adjusted EBITDAR and Adjusted diluted income per common share are defined and reconciled under "Reconciliation of Non-GAAP Measures" later in this release.</t>
  </si>
  <si>
    <t>Net income (loss)</t>
  </si>
  <si>
    <t>Cash provided by (used in) operating activities</t>
  </si>
  <si>
    <t>Adjusted net income (loss) and adjusted diluted income (loss) per share</t>
  </si>
  <si>
    <t>Adjusted net income (loss)</t>
  </si>
  <si>
    <t>Income (loss) before nonoperating expenses</t>
  </si>
  <si>
    <t>Basic weighted average shares outstanding</t>
  </si>
  <si>
    <t>Amortization of sales contracts, net</t>
  </si>
  <si>
    <t>Adjusted EBITDAR is not a measure of financial performance in accordance with generally accepted accounting principles, and items excluded</t>
  </si>
  <si>
    <t xml:space="preserve">from Adjusted EBITDAR are significant in understanding and assessing our financial condition. Therefore, Adjusted EBITDAR should not be </t>
  </si>
  <si>
    <t xml:space="preserve">considered in isolation, nor as an alternative to net income, income from operations, cash flows from operations or as a measure of our profitability, </t>
  </si>
  <si>
    <t xml:space="preserve">liquidity or performance under generally accepted accounting principles.  The Company uses adjusted EBITDAR to measure the operating </t>
  </si>
  <si>
    <t>Adjusted net income (loss) and adjusted diluted income (loss) per common share are adjusted for the after-tax impact of reorganization items, net</t>
  </si>
  <si>
    <t>Adjusted EBITDAR (A) (Unaudited)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</si>
  <si>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</si>
  <si>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</si>
  <si>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</si>
  <si>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</si>
  <si>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</si>
  <si>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</si>
  <si>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</si>
  <si>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</si>
  <si>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</si>
  <si>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</si>
  <si>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>Liquidated damages under export logistics contracts</t>
  </si>
  <si>
    <t>Total segment sales</t>
  </si>
  <si>
    <t>Coal risk management derivative settlements</t>
  </si>
  <si>
    <t>Other (1)</t>
  </si>
  <si>
    <t xml:space="preserve">(1) Other includes coal sales associated with mines that have operated historically but have been idled or disposed of and are no </t>
  </si>
  <si>
    <t>Total segment cash cost of sales</t>
  </si>
  <si>
    <t>Risk management derivative settlements--diesel fuel</t>
  </si>
  <si>
    <t xml:space="preserve">(1) Other includes costs associated with mines that have operated historically but have been idled or disposed of and are no longer </t>
  </si>
  <si>
    <t>depletion and amortization, accretion on asset retirement obligations, amortization of sales contracts and reorganization items, net.</t>
  </si>
  <si>
    <t xml:space="preserve">Stockholders' equity </t>
  </si>
  <si>
    <t xml:space="preserve">Liabilities and Stockholders' Equity </t>
  </si>
  <si>
    <t>Net income (loss) per common share</t>
  </si>
  <si>
    <t>Adjusted diluted income (loss) per common share (A)</t>
  </si>
  <si>
    <t>Basic EPS (LPS)</t>
  </si>
  <si>
    <t>Diluted EPS (LPS)</t>
  </si>
  <si>
    <t>Income taxes, net</t>
  </si>
  <si>
    <t>Term loan due 2021 ($325.7 million face value)</t>
  </si>
  <si>
    <t>Other operating income, net</t>
  </si>
  <si>
    <t>Payments to extinguish term loan due 2021</t>
  </si>
  <si>
    <t>Proceeds from issuance of term loan due 2024</t>
  </si>
  <si>
    <t>Cash used in financing activities</t>
  </si>
  <si>
    <t>Nonoperating expense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</si>
  <si>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</si>
  <si>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</si>
  <si>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</si>
  <si>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Diluted income (loss) per share </t>
  </si>
  <si>
    <t>Adjusted diluted income (loss) per share</t>
  </si>
  <si>
    <t xml:space="preserve">performance of its segments and allocate resources to the segments.  Furthermore, analogous measures are used by industry analysts and investors </t>
  </si>
  <si>
    <t>measures used by other companies. The table below shows how we calculate Adjusted EBITDAR.</t>
  </si>
  <si>
    <t>to evaluate our operating performance. Investors should be aware that our presentation of Adjusted EBITDAR may not be comparable to similarly titled</t>
  </si>
  <si>
    <t>Retained earnings</t>
  </si>
  <si>
    <t>Proceeds from (consideration paid for) disposals and divestitures</t>
  </si>
  <si>
    <t>Treasury stock, at cost</t>
  </si>
  <si>
    <t>Payments on term loan due 2024</t>
  </si>
  <si>
    <t>Purchases of treasury stock</t>
  </si>
  <si>
    <t>Weighted average shares outstanding</t>
  </si>
  <si>
    <t>Dividends declared per common share</t>
  </si>
  <si>
    <t>Cost of Sales</t>
  </si>
  <si>
    <t>Three Months Ended September 30, 2017</t>
  </si>
  <si>
    <t>Three Months Ended September 30, 2016</t>
  </si>
  <si>
    <t>Nine Months Ended September 30, 2017</t>
  </si>
  <si>
    <t>Nine Months Ended September 30, 2016</t>
  </si>
  <si>
    <t xml:space="preserve">September 30, </t>
  </si>
  <si>
    <t>Three Months  Ended            September 30, 2017</t>
  </si>
  <si>
    <t>Three Months Ended               September 30, 2016</t>
  </si>
  <si>
    <t>Nine Months Ended              September 30, 2017</t>
  </si>
  <si>
    <t>Nine Months Ended              September 30, 2016</t>
  </si>
  <si>
    <t>Gain on sale of Lone Mountain Processing, Inc.</t>
  </si>
  <si>
    <t>Term loan due 2024 ($298.5 million face value)</t>
  </si>
  <si>
    <t>Cash provided by (used in) investing activities</t>
  </si>
  <si>
    <t>Withdrawals of restricted cash</t>
  </si>
  <si>
    <t>Decrease in cash and cash equivalents</t>
  </si>
  <si>
    <t>Beg RE</t>
  </si>
  <si>
    <t>CY Net Income</t>
  </si>
  <si>
    <t xml:space="preserve">Dividends </t>
  </si>
  <si>
    <t>Dividends accrued (RSU's)</t>
  </si>
  <si>
    <t xml:space="preserve">part of a segment and operating overhead. In the third quarter of 2017, includes $3.7MM of coal purchases to service sales contracts </t>
  </si>
  <si>
    <t>related to the divested Lone Mountain operation that were not assigned to the new owner.</t>
  </si>
  <si>
    <t xml:space="preserve">longer part of a segment. In the third quarter of 2017, includes $3.7MM of sales under contracts related to the divested Lone Mountain </t>
  </si>
  <si>
    <t>operation that were not assigned to the new owner.</t>
  </si>
  <si>
    <t>Benefit from income taxes</t>
  </si>
  <si>
    <t>and are not measures of financial performance in accordance with generally accepted accounting principles.  Adjusted net income (loss) and</t>
  </si>
  <si>
    <t>adjusted diluted income (loss) per common share may also be adjusted for items that may not reflect the trend of future results.  We believe that</t>
  </si>
  <si>
    <t>indicative of the Company's core operating performance.</t>
  </si>
  <si>
    <t>Adjusted EBITDAR may also be adjusted for items that may not reflect the trend of future results by excluding transactions that are not</t>
  </si>
  <si>
    <t xml:space="preserve">adjusted net income (loss) and adjusted diluted income (loss) per common share better reflect the trend of our future results by excluding </t>
  </si>
  <si>
    <t xml:space="preserve">transactions that are not indicative of the Company's core operating performance. The adjustments made to arrive at these measures are </t>
  </si>
  <si>
    <t>significant in understanding and assessing our financial condition.  Therefore, adjusted net income (loss) and adjusted diluted income (loss) per</t>
  </si>
  <si>
    <t>accepted accounting principles.</t>
  </si>
  <si>
    <t xml:space="preserve">share should not be considered in isolation, nor as an alternative to net income (loss) or diluted income (loss) per common share under generally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</si>
</sst>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_(&quot;$&quot;* #,##0_)_%;_(&quot;$&quot;* \(#,##0\)_%;_(&quot;$&quot;* &quot;—&quot;_);_(@_)"/>
    <numFmt numFmtId="170" formatCode="#,##0_)%;\(#,##0\)%;&quot;—&quot;\%;_(@_)"/>
    <numFmt numFmtId="171" formatCode="_(#,##0_)_%;_(\(#,##0\)_%;_(&quot;—&quot;_);_(@_)"/>
    <numFmt numFmtId="172" formatCode="_(#,##0.00_);_(\(#,##0.00\);_(&quot;—&quot;_);_(@_)"/>
    <numFmt numFmtId="173" formatCode="_(* #,##0.0_);_(* \(#,##0.0\);_(* &quot;-&quot;??_);_(@_)"/>
    <numFmt numFmtId="174" formatCode="_(&quot;$&quot;* #,##0.0_);_(&quot;$&quot;* \(#,##0.0\);_(&quot;$&quot;* &quot;-&quot;??_);_(@_)"/>
    <numFmt numFmtId="175" formatCode="#,##0.00;\(#,##0.00\)"/>
  </numFmts>
  <fonts count="23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75" fontId="18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21" fillId="0" borderId="0"/>
    <xf numFmtId="0" fontId="19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2" fillId="0" borderId="0"/>
  </cellStyleXfs>
  <cellXfs count="34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 indent="1"/>
    </xf>
    <xf numFmtId="167" fontId="6" fillId="0" borderId="0" xfId="0" applyNumberFormat="1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wrapText="1" indent="2"/>
    </xf>
    <xf numFmtId="0" fontId="6" fillId="0" borderId="0" xfId="0" applyFont="1" applyAlignment="1">
      <alignment wrapText="1"/>
    </xf>
    <xf numFmtId="167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169" fontId="6" fillId="0" borderId="0" xfId="0" applyNumberFormat="1" applyFont="1" applyAlignme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71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 indent="3"/>
    </xf>
    <xf numFmtId="167" fontId="6" fillId="0" borderId="0" xfId="0" applyNumberFormat="1" applyFont="1" applyFill="1" applyBorder="1" applyAlignment="1"/>
    <xf numFmtId="167" fontId="6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6" xfId="0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9" fillId="0" borderId="0" xfId="0" applyFont="1" applyFill="1" applyAlignment="1">
      <alignment wrapText="1"/>
    </xf>
    <xf numFmtId="164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wrapText="1" indent="1"/>
    </xf>
    <xf numFmtId="166" fontId="6" fillId="0" borderId="0" xfId="1" applyNumberFormat="1" applyFont="1" applyFill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6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 indent="2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166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wrapText="1" indent="2"/>
    </xf>
    <xf numFmtId="164" fontId="6" fillId="0" borderId="4" xfId="2" applyNumberFormat="1" applyFont="1" applyFill="1" applyBorder="1" applyAlignment="1">
      <alignment horizontal="right"/>
    </xf>
    <xf numFmtId="168" fontId="6" fillId="0" borderId="0" xfId="0" applyNumberFormat="1" applyFont="1" applyFill="1" applyAlignment="1">
      <alignment horizontal="right"/>
    </xf>
    <xf numFmtId="165" fontId="6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170" fontId="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6" fillId="0" borderId="0" xfId="0" applyNumberFormat="1" applyFont="1" applyFill="1" applyAlignment="1"/>
    <xf numFmtId="164" fontId="6" fillId="0" borderId="0" xfId="2" applyNumberFormat="1" applyFont="1" applyFill="1" applyAlignment="1"/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/>
    <xf numFmtId="167" fontId="6" fillId="0" borderId="1" xfId="0" applyNumberFormat="1" applyFont="1" applyFill="1" applyBorder="1" applyAlignment="1"/>
    <xf numFmtId="166" fontId="6" fillId="0" borderId="1" xfId="1" applyNumberFormat="1" applyFont="1" applyFill="1" applyBorder="1" applyAlignment="1"/>
    <xf numFmtId="164" fontId="6" fillId="0" borderId="4" xfId="2" applyNumberFormat="1" applyFont="1" applyFill="1" applyBorder="1" applyAlignment="1"/>
    <xf numFmtId="166" fontId="6" fillId="0" borderId="2" xfId="1" applyNumberFormat="1" applyFont="1" applyFill="1" applyBorder="1" applyAlignment="1"/>
    <xf numFmtId="167" fontId="6" fillId="0" borderId="3" xfId="0" applyNumberFormat="1" applyFont="1" applyFill="1" applyBorder="1" applyAlignment="1"/>
    <xf numFmtId="0" fontId="0" fillId="0" borderId="0" xfId="0" applyFill="1" applyAlignment="1"/>
    <xf numFmtId="44" fontId="6" fillId="0" borderId="0" xfId="2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5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7" fontId="14" fillId="0" borderId="0" xfId="0" applyNumberFormat="1" applyFont="1" applyFill="1" applyBorder="1" applyAlignment="1"/>
    <xf numFmtId="166" fontId="6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43" fontId="3" fillId="0" borderId="0" xfId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/>
    <xf numFmtId="164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wrapText="1"/>
    </xf>
    <xf numFmtId="44" fontId="0" fillId="0" borderId="0" xfId="2" applyFont="1" applyFill="1" applyAlignment="1">
      <alignment wrapText="1"/>
    </xf>
    <xf numFmtId="166" fontId="0" fillId="0" borderId="0" xfId="1" applyNumberFormat="1" applyFont="1" applyAlignment="1">
      <alignment wrapText="1"/>
    </xf>
    <xf numFmtId="167" fontId="6" fillId="0" borderId="0" xfId="0" applyNumberFormat="1" applyFont="1" applyFill="1" applyAlignment="1">
      <alignment horizontal="right"/>
    </xf>
    <xf numFmtId="171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6" fillId="0" borderId="0" xfId="0" applyNumberFormat="1" applyFont="1" applyFill="1" applyAlignment="1">
      <alignment horizontal="left"/>
    </xf>
    <xf numFmtId="172" fontId="0" fillId="0" borderId="0" xfId="0" applyNumberFormat="1" applyFill="1" applyAlignment="1">
      <alignment horizontal="left"/>
    </xf>
    <xf numFmtId="172" fontId="6" fillId="0" borderId="0" xfId="0" applyNumberFormat="1" applyFont="1" applyFill="1" applyBorder="1" applyAlignment="1">
      <alignment horizontal="left"/>
    </xf>
    <xf numFmtId="172" fontId="0" fillId="0" borderId="0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44" fontId="6" fillId="0" borderId="4" xfId="2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>
      <alignment horizontal="center"/>
    </xf>
    <xf numFmtId="44" fontId="6" fillId="0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164" fontId="6" fillId="0" borderId="8" xfId="2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6" fontId="6" fillId="0" borderId="11" xfId="1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44" fontId="6" fillId="0" borderId="7" xfId="2" applyNumberFormat="1" applyFont="1" applyFill="1" applyBorder="1" applyAlignment="1">
      <alignment horizontal="right"/>
    </xf>
    <xf numFmtId="166" fontId="6" fillId="0" borderId="7" xfId="1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/>
    <xf numFmtId="44" fontId="6" fillId="0" borderId="12" xfId="0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9" fillId="0" borderId="0" xfId="0" quotePrefix="1" applyFont="1" applyAlignment="1">
      <alignment wrapText="1"/>
    </xf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6" fillId="0" borderId="8" xfId="0" applyNumberFormat="1" applyFont="1" applyFill="1" applyBorder="1" applyAlignment="1"/>
    <xf numFmtId="167" fontId="6" fillId="0" borderId="8" xfId="0" applyNumberFormat="1" applyFont="1" applyFill="1" applyBorder="1" applyAlignment="1"/>
    <xf numFmtId="167" fontId="6" fillId="0" borderId="9" xfId="0" applyNumberFormat="1" applyFont="1" applyFill="1" applyBorder="1" applyAlignment="1"/>
    <xf numFmtId="166" fontId="6" fillId="0" borderId="8" xfId="1" applyNumberFormat="1" applyFont="1" applyFill="1" applyBorder="1" applyAlignment="1"/>
    <xf numFmtId="166" fontId="6" fillId="0" borderId="9" xfId="1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0" fontId="8" fillId="0" borderId="13" xfId="0" applyFont="1" applyBorder="1" applyAlignment="1">
      <alignment horizontal="center" wrapText="1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left"/>
    </xf>
    <xf numFmtId="167" fontId="6" fillId="0" borderId="10" xfId="0" applyNumberFormat="1" applyFont="1" applyFill="1" applyBorder="1" applyAlignment="1"/>
    <xf numFmtId="167" fontId="6" fillId="0" borderId="8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6" fillId="0" borderId="0" xfId="2" applyNumberFormat="1" applyFont="1" applyFill="1" applyAlignment="1">
      <alignment horizontal="center"/>
    </xf>
    <xf numFmtId="44" fontId="0" fillId="0" borderId="0" xfId="2" applyNumberFormat="1" applyFont="1" applyFill="1" applyAlignment="1">
      <alignment horizontal="center" wrapText="1"/>
    </xf>
    <xf numFmtId="43" fontId="6" fillId="0" borderId="0" xfId="1" applyFont="1" applyFill="1" applyAlignment="1">
      <alignment horizontal="center"/>
    </xf>
    <xf numFmtId="0" fontId="0" fillId="0" borderId="8" xfId="0" applyFill="1" applyBorder="1" applyAlignment="1"/>
    <xf numFmtId="166" fontId="6" fillId="0" borderId="7" xfId="1" applyNumberFormat="1" applyFont="1" applyFill="1" applyBorder="1" applyAlignment="1"/>
    <xf numFmtId="44" fontId="6" fillId="0" borderId="8" xfId="2" applyNumberFormat="1" applyFont="1" applyFill="1" applyBorder="1" applyAlignment="1">
      <alignment horizontal="left"/>
    </xf>
    <xf numFmtId="43" fontId="6" fillId="0" borderId="8" xfId="1" applyFont="1" applyFill="1" applyBorder="1" applyAlignment="1"/>
    <xf numFmtId="44" fontId="6" fillId="0" borderId="14" xfId="2" applyFont="1" applyFill="1" applyBorder="1" applyAlignment="1"/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44" fontId="6" fillId="0" borderId="7" xfId="2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left"/>
    </xf>
    <xf numFmtId="44" fontId="6" fillId="0" borderId="6" xfId="2" applyFont="1" applyFill="1" applyBorder="1" applyAlignment="1">
      <alignment horizontal="center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164" fontId="6" fillId="0" borderId="0" xfId="2" applyNumberFormat="1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Fill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171" fontId="6" fillId="0" borderId="8" xfId="0" applyNumberFormat="1" applyFont="1" applyFill="1" applyBorder="1" applyAlignment="1"/>
    <xf numFmtId="164" fontId="14" fillId="0" borderId="0" xfId="2" applyNumberFormat="1" applyFont="1" applyFill="1" applyAlignment="1">
      <alignment horizontal="left"/>
    </xf>
    <xf numFmtId="44" fontId="6" fillId="0" borderId="8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5" fontId="6" fillId="0" borderId="0" xfId="0" applyNumberFormat="1" applyFont="1" applyFill="1" applyBorder="1" applyAlignment="1"/>
    <xf numFmtId="166" fontId="6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14" fillId="0" borderId="0" xfId="1" applyNumberFormat="1" applyFont="1" applyFill="1" applyBorder="1" applyAlignment="1">
      <alignment horizontal="left"/>
    </xf>
    <xf numFmtId="166" fontId="14" fillId="0" borderId="0" xfId="1" applyNumberFormat="1" applyFont="1" applyFill="1" applyAlignment="1">
      <alignment horizontal="left"/>
    </xf>
    <xf numFmtId="166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0" xfId="24" applyNumberFormat="1" applyFont="1" applyAlignment="1">
      <alignment horizontal="left"/>
    </xf>
    <xf numFmtId="173" fontId="6" fillId="0" borderId="1" xfId="24" applyNumberFormat="1" applyFont="1" applyBorder="1" applyAlignment="1">
      <alignment horizontal="left"/>
    </xf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73" fontId="17" fillId="0" borderId="1" xfId="24" applyNumberFormat="1" applyFont="1" applyBorder="1"/>
    <xf numFmtId="173" fontId="17" fillId="0" borderId="0" xfId="24" applyNumberFormat="1" applyFont="1"/>
    <xf numFmtId="173" fontId="6" fillId="0" borderId="0" xfId="24" applyNumberFormat="1" applyFont="1" applyAlignment="1">
      <alignment wrapText="1"/>
    </xf>
    <xf numFmtId="173" fontId="6" fillId="0" borderId="1" xfId="24" applyNumberFormat="1" applyFont="1" applyBorder="1" applyAlignment="1">
      <alignment wrapText="1"/>
    </xf>
    <xf numFmtId="166" fontId="6" fillId="0" borderId="15" xfId="1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6" fillId="0" borderId="4" xfId="2" applyFont="1" applyFill="1" applyBorder="1" applyAlignment="1">
      <alignment horizontal="right"/>
    </xf>
    <xf numFmtId="43" fontId="6" fillId="0" borderId="0" xfId="1" applyFont="1" applyAlignment="1">
      <alignment wrapText="1"/>
    </xf>
    <xf numFmtId="0" fontId="6" fillId="0" borderId="0" xfId="30" applyFont="1" applyAlignment="1">
      <alignment horizontal="left"/>
    </xf>
    <xf numFmtId="0" fontId="3" fillId="0" borderId="0" xfId="30"/>
    <xf numFmtId="0" fontId="22" fillId="0" borderId="0" xfId="31"/>
    <xf numFmtId="0" fontId="3" fillId="0" borderId="0" xfId="30" applyBorder="1" applyAlignment="1">
      <alignment wrapText="1"/>
    </xf>
    <xf numFmtId="0" fontId="8" fillId="0" borderId="3" xfId="30" applyFont="1" applyBorder="1" applyAlignment="1">
      <alignment horizontal="center" wrapText="1"/>
    </xf>
    <xf numFmtId="0" fontId="8" fillId="0" borderId="10" xfId="30" applyFont="1" applyBorder="1" applyAlignment="1">
      <alignment horizontal="center" wrapText="1"/>
    </xf>
    <xf numFmtId="0" fontId="3" fillId="0" borderId="0" xfId="30" applyFont="1" applyFill="1" applyBorder="1" applyAlignment="1"/>
    <xf numFmtId="0" fontId="3" fillId="0" borderId="0" xfId="30" applyFill="1" applyAlignment="1"/>
    <xf numFmtId="0" fontId="6" fillId="0" borderId="0" xfId="30" applyFont="1" applyAlignment="1">
      <alignment wrapText="1"/>
    </xf>
    <xf numFmtId="164" fontId="6" fillId="0" borderId="0" xfId="25" applyNumberFormat="1" applyFont="1" applyFill="1" applyBorder="1" applyAlignment="1"/>
    <xf numFmtId="164" fontId="6" fillId="0" borderId="8" xfId="25" applyNumberFormat="1" applyFont="1" applyFill="1" applyBorder="1" applyAlignment="1"/>
    <xf numFmtId="164" fontId="6" fillId="0" borderId="0" xfId="25" applyNumberFormat="1" applyFont="1" applyFill="1" applyAlignment="1">
      <alignment horizontal="left"/>
    </xf>
    <xf numFmtId="164" fontId="6" fillId="0" borderId="0" xfId="25" applyNumberFormat="1" applyFont="1" applyFill="1" applyAlignment="1"/>
    <xf numFmtId="0" fontId="6" fillId="0" borderId="0" xfId="30" applyFont="1" applyAlignment="1">
      <alignment wrapText="1" indent="2"/>
    </xf>
    <xf numFmtId="173" fontId="6" fillId="0" borderId="8" xfId="24" applyNumberFormat="1" applyFont="1" applyFill="1" applyBorder="1" applyAlignment="1"/>
    <xf numFmtId="173" fontId="6" fillId="0" borderId="0" xfId="24" applyNumberFormat="1" applyFont="1" applyFill="1" applyAlignment="1">
      <alignment horizontal="left"/>
    </xf>
    <xf numFmtId="166" fontId="6" fillId="0" borderId="8" xfId="24" applyNumberFormat="1" applyFont="1" applyFill="1" applyBorder="1" applyAlignment="1"/>
    <xf numFmtId="44" fontId="6" fillId="0" borderId="8" xfId="25" applyFont="1" applyFill="1" applyBorder="1" applyAlignment="1"/>
    <xf numFmtId="166" fontId="6" fillId="0" borderId="0" xfId="24" applyNumberFormat="1" applyFont="1" applyFill="1" applyAlignment="1">
      <alignment horizontal="left"/>
    </xf>
    <xf numFmtId="44" fontId="6" fillId="0" borderId="0" xfId="25" applyFont="1" applyFill="1" applyAlignment="1"/>
    <xf numFmtId="43" fontId="6" fillId="0" borderId="9" xfId="24" applyFont="1" applyFill="1" applyBorder="1" applyAlignment="1"/>
    <xf numFmtId="43" fontId="6" fillId="0" borderId="1" xfId="24" applyFont="1" applyFill="1" applyBorder="1" applyAlignment="1"/>
    <xf numFmtId="43" fontId="6" fillId="0" borderId="8" xfId="24" applyFont="1" applyFill="1" applyBorder="1" applyAlignment="1"/>
    <xf numFmtId="43" fontId="6" fillId="0" borderId="0" xfId="24" applyFont="1" applyFill="1" applyBorder="1" applyAlignment="1"/>
    <xf numFmtId="167" fontId="6" fillId="0" borderId="0" xfId="30" applyNumberFormat="1" applyFont="1" applyAlignment="1">
      <alignment horizontal="left"/>
    </xf>
    <xf numFmtId="174" fontId="6" fillId="0" borderId="4" xfId="25" applyNumberFormat="1" applyFont="1" applyFill="1" applyBorder="1" applyAlignment="1"/>
    <xf numFmtId="0" fontId="9" fillId="0" borderId="0" xfId="30" applyFont="1" applyAlignment="1">
      <alignment wrapText="1"/>
    </xf>
    <xf numFmtId="164" fontId="6" fillId="0" borderId="10" xfId="25" applyNumberFormat="1" applyFont="1" applyFill="1" applyBorder="1" applyAlignment="1"/>
    <xf numFmtId="0" fontId="6" fillId="0" borderId="8" xfId="30" applyFont="1" applyBorder="1" applyAlignment="1">
      <alignment horizontal="left"/>
    </xf>
    <xf numFmtId="0" fontId="6" fillId="0" borderId="0" xfId="30" applyFont="1" applyFill="1" applyAlignment="1">
      <alignment horizontal="left"/>
    </xf>
    <xf numFmtId="0" fontId="6" fillId="0" borderId="0" xfId="30" applyFont="1" applyFill="1" applyBorder="1" applyAlignment="1">
      <alignment horizontal="left"/>
    </xf>
    <xf numFmtId="172" fontId="6" fillId="0" borderId="8" xfId="30" applyNumberFormat="1" applyFont="1" applyFill="1" applyBorder="1" applyAlignment="1">
      <alignment horizontal="left"/>
    </xf>
    <xf numFmtId="0" fontId="3" fillId="0" borderId="0" xfId="30" applyFill="1" applyAlignment="1">
      <alignment horizontal="left"/>
    </xf>
    <xf numFmtId="172" fontId="3" fillId="0" borderId="0" xfId="30" applyNumberFormat="1" applyFill="1" applyBorder="1" applyAlignment="1">
      <alignment horizontal="left"/>
    </xf>
    <xf numFmtId="172" fontId="6" fillId="0" borderId="0" xfId="30" applyNumberFormat="1" applyFont="1" applyFill="1" applyAlignment="1">
      <alignment horizontal="left"/>
    </xf>
    <xf numFmtId="0" fontId="3" fillId="0" borderId="0" xfId="30" applyFill="1" applyAlignment="1">
      <alignment wrapText="1"/>
    </xf>
    <xf numFmtId="174" fontId="6" fillId="0" borderId="0" xfId="25" applyNumberFormat="1" applyFont="1" applyAlignment="1">
      <alignment wrapText="1"/>
    </xf>
    <xf numFmtId="0" fontId="6" fillId="0" borderId="10" xfId="30" applyFont="1" applyBorder="1" applyAlignment="1">
      <alignment wrapText="1"/>
    </xf>
    <xf numFmtId="0" fontId="6" fillId="0" borderId="0" xfId="26" applyFont="1" applyFill="1" applyAlignment="1">
      <alignment wrapText="1"/>
    </xf>
    <xf numFmtId="0" fontId="6" fillId="0" borderId="8" xfId="30" applyFont="1" applyBorder="1" applyAlignment="1">
      <alignment wrapText="1"/>
    </xf>
    <xf numFmtId="174" fontId="6" fillId="0" borderId="0" xfId="30" applyNumberFormat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166" fontId="6" fillId="0" borderId="13" xfId="1" applyNumberFormat="1" applyFont="1" applyFill="1" applyBorder="1" applyAlignment="1"/>
    <xf numFmtId="0" fontId="6" fillId="0" borderId="0" xfId="30" applyFont="1" applyAlignment="1">
      <alignment horizontal="left"/>
    </xf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30" applyFont="1" applyAlignment="1"/>
    <xf numFmtId="44" fontId="6" fillId="0" borderId="0" xfId="3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166" fontId="8" fillId="0" borderId="0" xfId="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7" fillId="0" borderId="2" xfId="30" applyFont="1" applyBorder="1" applyAlignment="1">
      <alignment horizontal="center" wrapText="1"/>
    </xf>
    <xf numFmtId="0" fontId="7" fillId="0" borderId="11" xfId="30" applyFont="1" applyBorder="1" applyAlignment="1">
      <alignment horizontal="center" wrapText="1"/>
    </xf>
    <xf numFmtId="0" fontId="7" fillId="0" borderId="1" xfId="30" applyFont="1" applyBorder="1" applyAlignment="1">
      <alignment horizontal="center"/>
    </xf>
    <xf numFmtId="0" fontId="7" fillId="0" borderId="9" xfId="30" applyFont="1" applyBorder="1" applyAlignment="1">
      <alignment horizontal="center"/>
    </xf>
    <xf numFmtId="0" fontId="4" fillId="0" borderId="0" xfId="30" applyFont="1" applyAlignment="1">
      <alignment horizontal="center" wrapText="1"/>
    </xf>
    <xf numFmtId="0" fontId="6" fillId="0" borderId="0" xfId="30" applyFont="1" applyAlignment="1">
      <alignment horizontal="left"/>
    </xf>
    <xf numFmtId="0" fontId="4" fillId="0" borderId="0" xfId="30" applyFont="1" applyAlignment="1">
      <alignment horizontal="center"/>
    </xf>
    <xf numFmtId="0" fontId="3" fillId="0" borderId="0" xfId="30" applyAlignment="1">
      <alignment horizontal="left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1" fontId="6" fillId="0" borderId="0" xfId="0" applyNumberFormat="1" applyFont="1" applyAlignment="1"/>
    <xf numFmtId="0" fontId="4" fillId="0" borderId="0" xfId="0" applyFont="1" applyAlignment="1">
      <alignment horizontal="center"/>
    </xf>
  </cellXfs>
  <cellStyles count="32">
    <cellStyle name="Comma" xfId="1" builtinId="3"/>
    <cellStyle name="Comma 2" xfId="4"/>
    <cellStyle name="Comma 3" xfId="5"/>
    <cellStyle name="Comma 3 2" xfId="28"/>
    <cellStyle name="Comma 3 3" xfId="20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3" xfId="21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3" xfId="11"/>
    <cellStyle name="Normal 3 2" xfId="27"/>
    <cellStyle name="Normal 3 3" xfId="19"/>
    <cellStyle name="Normal 4" xfId="12"/>
    <cellStyle name="Normal 5" xfId="23"/>
    <cellStyle name="Normal 5 2" xfId="30"/>
    <cellStyle name="Normal 6" xfId="15"/>
    <cellStyle name="Normal 7" xfId="14"/>
    <cellStyle name="Normal 8" xfId="31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04"/>
  <sheetViews>
    <sheetView tabSelected="1" workbookViewId="0">
      <selection activeCell="A39" sqref="A39"/>
    </sheetView>
  </sheetViews>
  <sheetFormatPr defaultColWidth="21.5" defaultRowHeight="13.5" customHeight="1" x14ac:dyDescent="0.2"/>
  <cols>
    <col min="1" max="1" width="74" style="1" bestFit="1" customWidth="1"/>
    <col min="2" max="3" width="16.83203125" style="1" customWidth="1"/>
    <col min="4" max="4" width="0.6640625" style="1" customWidth="1"/>
    <col min="5" max="6" width="16.83203125" style="1" customWidth="1"/>
    <col min="7" max="16384" width="21.5" style="1"/>
  </cols>
  <sheetData>
    <row r="1" spans="1:9" ht="13.5" customHeight="1" x14ac:dyDescent="0.25">
      <c r="A1" s="322" t="s">
        <v>0</v>
      </c>
      <c r="B1" s="322"/>
      <c r="C1" s="322"/>
    </row>
    <row r="2" spans="1:9" ht="13.5" customHeight="1" x14ac:dyDescent="0.25">
      <c r="A2" s="322" t="s">
        <v>1</v>
      </c>
      <c r="B2" s="322"/>
      <c r="C2" s="322"/>
    </row>
    <row r="3" spans="1:9" ht="13.5" customHeight="1" x14ac:dyDescent="0.25">
      <c r="A3" s="322" t="s">
        <v>2</v>
      </c>
      <c r="B3" s="322"/>
      <c r="C3" s="322"/>
    </row>
    <row r="4" spans="1:9" ht="13.5" customHeight="1" x14ac:dyDescent="0.2">
      <c r="A4" s="2"/>
      <c r="B4" s="2"/>
      <c r="C4" s="2"/>
    </row>
    <row r="5" spans="1:9" s="139" customFormat="1" ht="13.5" customHeight="1" x14ac:dyDescent="0.2">
      <c r="A5" s="22"/>
      <c r="B5" s="22"/>
      <c r="C5" s="22"/>
    </row>
    <row r="6" spans="1:9" ht="13.5" customHeight="1" x14ac:dyDescent="0.2">
      <c r="A6" s="3"/>
      <c r="B6" s="156" t="s">
        <v>93</v>
      </c>
      <c r="C6" s="205" t="s">
        <v>92</v>
      </c>
      <c r="E6" s="156" t="s">
        <v>93</v>
      </c>
      <c r="F6" s="247" t="s">
        <v>92</v>
      </c>
    </row>
    <row r="7" spans="1:9" ht="45" x14ac:dyDescent="0.2">
      <c r="A7" s="3"/>
      <c r="B7" s="156" t="s">
        <v>162</v>
      </c>
      <c r="C7" s="136" t="s">
        <v>163</v>
      </c>
      <c r="E7" s="156" t="s">
        <v>164</v>
      </c>
      <c r="F7" s="206" t="s">
        <v>165</v>
      </c>
    </row>
    <row r="8" spans="1:9" ht="13.5" customHeight="1" x14ac:dyDescent="0.2">
      <c r="A8" s="3"/>
      <c r="B8" s="157" t="s">
        <v>4</v>
      </c>
      <c r="C8" s="169" t="s">
        <v>4</v>
      </c>
      <c r="E8" s="157" t="s">
        <v>4</v>
      </c>
      <c r="F8" s="169" t="s">
        <v>4</v>
      </c>
    </row>
    <row r="9" spans="1:9" ht="13.5" customHeight="1" x14ac:dyDescent="0.2">
      <c r="A9" s="3"/>
      <c r="B9" s="144"/>
      <c r="C9" s="115"/>
      <c r="E9" s="144"/>
      <c r="F9" s="244"/>
    </row>
    <row r="10" spans="1:9" ht="13.5" customHeight="1" x14ac:dyDescent="0.2">
      <c r="A10" s="59" t="s">
        <v>5</v>
      </c>
      <c r="B10" s="145">
        <v>613538</v>
      </c>
      <c r="C10" s="60">
        <v>550305</v>
      </c>
      <c r="E10" s="145">
        <v>1764379</v>
      </c>
      <c r="F10" s="60">
        <v>1398709</v>
      </c>
      <c r="H10" s="58"/>
    </row>
    <row r="11" spans="1:9" ht="13.5" customHeight="1" x14ac:dyDescent="0.2">
      <c r="A11" s="27"/>
      <c r="B11" s="146"/>
      <c r="C11" s="61"/>
      <c r="E11" s="146"/>
      <c r="F11" s="61"/>
    </row>
    <row r="12" spans="1:9" ht="13.5" customHeight="1" x14ac:dyDescent="0.2">
      <c r="A12" s="59" t="s">
        <v>6</v>
      </c>
      <c r="B12" s="146"/>
      <c r="C12" s="61"/>
      <c r="E12" s="146"/>
      <c r="F12" s="61"/>
    </row>
    <row r="13" spans="1:9" ht="13.5" customHeight="1" x14ac:dyDescent="0.2">
      <c r="A13" s="62" t="s">
        <v>7</v>
      </c>
      <c r="B13" s="147">
        <v>495424</v>
      </c>
      <c r="C13" s="63">
        <f>450427-7965</f>
        <v>442462</v>
      </c>
      <c r="E13" s="147">
        <v>1391872</v>
      </c>
      <c r="F13" s="63">
        <f>1288785-24321</f>
        <v>1264464</v>
      </c>
      <c r="G13" s="43"/>
      <c r="H13" s="43"/>
      <c r="I13" s="43"/>
    </row>
    <row r="14" spans="1:9" ht="13.5" customHeight="1" x14ac:dyDescent="0.2">
      <c r="A14" s="62" t="s">
        <v>8</v>
      </c>
      <c r="B14" s="147">
        <v>31914</v>
      </c>
      <c r="C14" s="63">
        <v>69423</v>
      </c>
      <c r="E14" s="147">
        <v>94536</v>
      </c>
      <c r="F14" s="63">
        <v>191581</v>
      </c>
      <c r="H14" s="43"/>
    </row>
    <row r="15" spans="1:9" s="139" customFormat="1" ht="13.5" customHeight="1" x14ac:dyDescent="0.2">
      <c r="A15" s="62" t="s">
        <v>97</v>
      </c>
      <c r="B15" s="147">
        <v>7580</v>
      </c>
      <c r="C15" s="63">
        <v>7965</v>
      </c>
      <c r="E15" s="147">
        <v>22826</v>
      </c>
      <c r="F15" s="63">
        <v>24321</v>
      </c>
      <c r="H15" s="43"/>
    </row>
    <row r="16" spans="1:9" ht="13.5" customHeight="1" x14ac:dyDescent="0.2">
      <c r="A16" s="62" t="s">
        <v>107</v>
      </c>
      <c r="B16" s="147">
        <v>13861</v>
      </c>
      <c r="C16" s="63">
        <v>104</v>
      </c>
      <c r="E16" s="147">
        <v>42903</v>
      </c>
      <c r="F16" s="63">
        <v>-728</v>
      </c>
      <c r="H16" s="43"/>
    </row>
    <row r="17" spans="1:8" ht="13.5" customHeight="1" x14ac:dyDescent="0.2">
      <c r="A17" s="62" t="s">
        <v>9</v>
      </c>
      <c r="B17" s="147">
        <v>1028</v>
      </c>
      <c r="C17" s="63">
        <v>488</v>
      </c>
      <c r="E17" s="147">
        <v>2745</v>
      </c>
      <c r="F17" s="63">
        <v>2856</v>
      </c>
      <c r="H17" s="43"/>
    </row>
    <row r="18" spans="1:8" s="51" customFormat="1" ht="13.5" customHeight="1" x14ac:dyDescent="0.2">
      <c r="A18" s="62" t="s">
        <v>82</v>
      </c>
      <c r="B18" s="147">
        <v>0</v>
      </c>
      <c r="C18" s="63">
        <v>46</v>
      </c>
      <c r="D18" s="43"/>
      <c r="E18" s="147">
        <v>0</v>
      </c>
      <c r="F18" s="63">
        <v>129267</v>
      </c>
      <c r="H18" s="43"/>
    </row>
    <row r="19" spans="1:8" ht="13.5" customHeight="1" x14ac:dyDescent="0.2">
      <c r="A19" s="62" t="s">
        <v>10</v>
      </c>
      <c r="B19" s="147">
        <v>21052</v>
      </c>
      <c r="C19" s="63">
        <v>20498</v>
      </c>
      <c r="E19" s="147">
        <v>63721</v>
      </c>
      <c r="F19" s="63">
        <v>59343</v>
      </c>
      <c r="H19" s="43"/>
    </row>
    <row r="20" spans="1:8" s="298" customFormat="1" ht="13.5" customHeight="1" x14ac:dyDescent="0.2">
      <c r="A20" s="62" t="s">
        <v>171</v>
      </c>
      <c r="B20" s="147">
        <f>-21649+75</f>
        <v>-21574</v>
      </c>
      <c r="C20" s="63">
        <v>0</v>
      </c>
      <c r="E20" s="147">
        <f>-21649+75</f>
        <v>-21574</v>
      </c>
      <c r="F20" s="63">
        <v>0</v>
      </c>
      <c r="H20" s="43"/>
    </row>
    <row r="21" spans="1:8" ht="13.5" customHeight="1" x14ac:dyDescent="0.2">
      <c r="A21" s="62" t="s">
        <v>141</v>
      </c>
      <c r="B21" s="148">
        <f>-29885+21649</f>
        <v>-8236</v>
      </c>
      <c r="C21" s="64">
        <v>-2476</v>
      </c>
      <c r="E21" s="148">
        <f>8307-44051+21649</f>
        <v>-14095</v>
      </c>
      <c r="F21" s="64">
        <v>-15257</v>
      </c>
      <c r="H21" s="43"/>
    </row>
    <row r="22" spans="1:8" ht="13.5" customHeight="1" x14ac:dyDescent="0.2">
      <c r="A22" s="65"/>
      <c r="B22" s="148">
        <f>SUM(B13:B21)</f>
        <v>541049</v>
      </c>
      <c r="C22" s="66">
        <f>SUM(C13:C21)</f>
        <v>538510</v>
      </c>
      <c r="E22" s="148">
        <f>SUM(E13:E21)</f>
        <v>1582934</v>
      </c>
      <c r="F22" s="66">
        <f>SUM(F13:F21)</f>
        <v>1655847</v>
      </c>
      <c r="G22" s="43"/>
      <c r="H22" s="43"/>
    </row>
    <row r="23" spans="1:8" ht="13.5" customHeight="1" x14ac:dyDescent="0.2">
      <c r="A23" s="27"/>
      <c r="B23" s="147"/>
      <c r="C23" s="63"/>
      <c r="E23" s="147"/>
      <c r="F23" s="63"/>
      <c r="H23" s="298"/>
    </row>
    <row r="24" spans="1:8" ht="13.5" customHeight="1" x14ac:dyDescent="0.2">
      <c r="A24" s="67" t="s">
        <v>91</v>
      </c>
      <c r="B24" s="147">
        <f>+B10-B22</f>
        <v>72489</v>
      </c>
      <c r="C24" s="63">
        <f>+C10-C22</f>
        <v>11795</v>
      </c>
      <c r="E24" s="147">
        <f>+E10-E22</f>
        <v>181445</v>
      </c>
      <c r="F24" s="63">
        <f>+F10-F22</f>
        <v>-257138</v>
      </c>
      <c r="G24" s="43"/>
      <c r="H24" s="43"/>
    </row>
    <row r="25" spans="1:8" ht="13.5" customHeight="1" x14ac:dyDescent="0.2">
      <c r="A25" s="27"/>
      <c r="B25" s="147"/>
      <c r="C25" s="63"/>
      <c r="E25" s="147"/>
      <c r="F25" s="63"/>
    </row>
    <row r="26" spans="1:8" ht="13.5" customHeight="1" x14ac:dyDescent="0.2">
      <c r="A26" s="59" t="s">
        <v>11</v>
      </c>
      <c r="B26" s="147"/>
      <c r="C26" s="63"/>
      <c r="E26" s="147"/>
      <c r="F26" s="63"/>
    </row>
    <row r="27" spans="1:8" ht="13.5" customHeight="1" x14ac:dyDescent="0.2">
      <c r="A27" s="62" t="s">
        <v>12</v>
      </c>
      <c r="B27" s="147">
        <v>-5972</v>
      </c>
      <c r="C27" s="63">
        <v>-46164</v>
      </c>
      <c r="E27" s="147">
        <v>-21400</v>
      </c>
      <c r="F27" s="63">
        <v>-135888</v>
      </c>
      <c r="H27" s="43"/>
    </row>
    <row r="28" spans="1:8" ht="13.5" customHeight="1" x14ac:dyDescent="0.2">
      <c r="A28" s="62" t="s">
        <v>13</v>
      </c>
      <c r="B28" s="147">
        <v>720</v>
      </c>
      <c r="C28" s="64">
        <v>582</v>
      </c>
      <c r="E28" s="147">
        <v>2089</v>
      </c>
      <c r="F28" s="64">
        <v>2653</v>
      </c>
      <c r="H28" s="43"/>
    </row>
    <row r="29" spans="1:8" ht="13.5" customHeight="1" x14ac:dyDescent="0.2">
      <c r="A29" s="27"/>
      <c r="B29" s="149">
        <f>SUM(B27:B28)</f>
        <v>-5252</v>
      </c>
      <c r="C29" s="66">
        <f>SUM(C27:C28)</f>
        <v>-45582</v>
      </c>
      <c r="E29" s="149">
        <f>SUM(E27:E28)</f>
        <v>-19311</v>
      </c>
      <c r="F29" s="66">
        <f>SUM(F27:F28)</f>
        <v>-133235</v>
      </c>
      <c r="H29" s="298"/>
    </row>
    <row r="30" spans="1:8" ht="13.5" customHeight="1" x14ac:dyDescent="0.2">
      <c r="A30" s="27"/>
      <c r="B30" s="147"/>
      <c r="C30" s="63"/>
      <c r="E30" s="147"/>
      <c r="F30" s="63"/>
      <c r="H30" s="298"/>
    </row>
    <row r="31" spans="1:8" s="139" customFormat="1" ht="13.5" customHeight="1" x14ac:dyDescent="0.2">
      <c r="A31" s="137" t="s">
        <v>105</v>
      </c>
      <c r="B31" s="147">
        <f>B24+B29</f>
        <v>67237</v>
      </c>
      <c r="C31" s="63">
        <f>C24+C29</f>
        <v>-33787</v>
      </c>
      <c r="E31" s="147">
        <f>E24+E29</f>
        <v>162134</v>
      </c>
      <c r="F31" s="63">
        <f>F24+F29</f>
        <v>-390373</v>
      </c>
      <c r="G31" s="43"/>
      <c r="H31" s="43"/>
    </row>
    <row r="32" spans="1:8" s="139" customFormat="1" ht="13.5" customHeight="1" x14ac:dyDescent="0.2">
      <c r="A32" s="137"/>
      <c r="B32" s="147"/>
      <c r="C32" s="63"/>
      <c r="E32" s="147"/>
      <c r="F32" s="63"/>
    </row>
    <row r="33" spans="1:9" s="54" customFormat="1" ht="13.5" customHeight="1" x14ac:dyDescent="0.2">
      <c r="A33" s="68" t="s">
        <v>145</v>
      </c>
      <c r="B33" s="147"/>
      <c r="C33" s="63"/>
      <c r="E33" s="147"/>
      <c r="F33" s="63"/>
    </row>
    <row r="34" spans="1:9" s="54" customFormat="1" ht="13.5" customHeight="1" x14ac:dyDescent="0.2">
      <c r="A34" s="62" t="s">
        <v>85</v>
      </c>
      <c r="B34" s="147">
        <v>-486</v>
      </c>
      <c r="C34" s="70">
        <v>0</v>
      </c>
      <c r="E34" s="147">
        <v>-2547</v>
      </c>
      <c r="F34" s="70">
        <v>-2213</v>
      </c>
      <c r="H34" s="43"/>
    </row>
    <row r="35" spans="1:9" s="103" customFormat="1" ht="13.5" customHeight="1" x14ac:dyDescent="0.2">
      <c r="A35" s="62" t="s">
        <v>86</v>
      </c>
      <c r="B35" s="148">
        <v>-43</v>
      </c>
      <c r="C35" s="64">
        <v>-20904</v>
      </c>
      <c r="E35" s="148">
        <v>-2892</v>
      </c>
      <c r="F35" s="64">
        <v>-46050</v>
      </c>
      <c r="H35" s="43"/>
    </row>
    <row r="36" spans="1:9" s="95" customFormat="1" ht="13.5" customHeight="1" x14ac:dyDescent="0.2">
      <c r="A36" s="62"/>
      <c r="B36" s="149">
        <f>SUM(B34:B35)</f>
        <v>-529</v>
      </c>
      <c r="C36" s="66">
        <f>SUM(C34:C35)</f>
        <v>-20904</v>
      </c>
      <c r="E36" s="149">
        <f>SUM(E34:E35)</f>
        <v>-5439</v>
      </c>
      <c r="F36" s="66">
        <f>SUM(F34:F35)</f>
        <v>-48263</v>
      </c>
      <c r="H36" s="298"/>
    </row>
    <row r="37" spans="1:9" s="54" customFormat="1" ht="13.5" customHeight="1" x14ac:dyDescent="0.2">
      <c r="A37" s="27"/>
      <c r="B37" s="147"/>
      <c r="C37" s="63"/>
      <c r="E37" s="147"/>
      <c r="F37" s="63"/>
      <c r="H37" s="298"/>
    </row>
    <row r="38" spans="1:9" ht="13.5" customHeight="1" x14ac:dyDescent="0.2">
      <c r="A38" s="69" t="s">
        <v>99</v>
      </c>
      <c r="B38" s="147">
        <f>B31+B36</f>
        <v>66708</v>
      </c>
      <c r="C38" s="63">
        <f>C31+C36</f>
        <v>-54691</v>
      </c>
      <c r="E38" s="147">
        <f>E31+E36</f>
        <v>156695</v>
      </c>
      <c r="F38" s="63">
        <f>F31+F36</f>
        <v>-438636</v>
      </c>
      <c r="G38" s="43"/>
      <c r="H38" s="43"/>
    </row>
    <row r="39" spans="1:9" ht="13.5" customHeight="1" x14ac:dyDescent="0.2">
      <c r="A39" s="69" t="s">
        <v>184</v>
      </c>
      <c r="B39" s="148">
        <v>-1643</v>
      </c>
      <c r="C39" s="64">
        <v>-3270</v>
      </c>
      <c r="E39" s="148">
        <v>-484</v>
      </c>
      <c r="F39" s="64">
        <v>-4626</v>
      </c>
      <c r="H39" s="43"/>
      <c r="I39" s="43"/>
    </row>
    <row r="40" spans="1:9" s="31" customFormat="1" ht="13.5" customHeight="1" x14ac:dyDescent="0.2">
      <c r="A40" s="69"/>
      <c r="B40" s="147"/>
      <c r="C40" s="70"/>
      <c r="E40" s="147"/>
      <c r="F40" s="70"/>
    </row>
    <row r="41" spans="1:9" ht="13.5" customHeight="1" thickBot="1" x14ac:dyDescent="0.25">
      <c r="A41" s="71" t="s">
        <v>101</v>
      </c>
      <c r="B41" s="150">
        <f>B38-B39</f>
        <v>68351</v>
      </c>
      <c r="C41" s="72">
        <f>C38-C39</f>
        <v>-51421</v>
      </c>
      <c r="E41" s="150">
        <f>E38-E39</f>
        <v>157179</v>
      </c>
      <c r="F41" s="72">
        <f>F38-F39</f>
        <v>-434010</v>
      </c>
      <c r="G41" s="43"/>
      <c r="H41" s="43"/>
    </row>
    <row r="42" spans="1:9" ht="13.5" customHeight="1" thickTop="1" x14ac:dyDescent="0.2">
      <c r="A42" s="68"/>
      <c r="B42" s="146"/>
      <c r="C42" s="127"/>
      <c r="E42" s="146"/>
      <c r="F42" s="127"/>
    </row>
    <row r="43" spans="1:9" ht="13.5" customHeight="1" x14ac:dyDescent="0.2">
      <c r="A43" s="59" t="s">
        <v>135</v>
      </c>
      <c r="B43" s="151"/>
      <c r="C43" s="73"/>
      <c r="E43" s="151"/>
      <c r="F43" s="73"/>
    </row>
    <row r="44" spans="1:9" ht="13.5" customHeight="1" thickBot="1" x14ac:dyDescent="0.25">
      <c r="A44" s="96" t="s">
        <v>137</v>
      </c>
      <c r="B44" s="152">
        <f>ROUND(B41/B48,2)</f>
        <v>2.9</v>
      </c>
      <c r="C44" s="141">
        <f>ROUND(C41/C48,2)</f>
        <v>-2.41</v>
      </c>
      <c r="E44" s="152">
        <f>ROUND(E41/E48,2)</f>
        <v>6.44</v>
      </c>
      <c r="F44" s="141">
        <f>ROUND(F41/F48,2)</f>
        <v>-20.38</v>
      </c>
    </row>
    <row r="45" spans="1:9" s="188" customFormat="1" ht="13.5" customHeight="1" thickTop="1" thickBot="1" x14ac:dyDescent="0.25">
      <c r="A45" s="187" t="s">
        <v>138</v>
      </c>
      <c r="B45" s="189">
        <f>ROUND(B41/B49,2)</f>
        <v>2.83</v>
      </c>
      <c r="C45" s="141">
        <f>ROUND(C41/C49,2)</f>
        <v>-2.41</v>
      </c>
      <c r="E45" s="189">
        <f>ROUND(E41/E49,2)</f>
        <v>6.32</v>
      </c>
      <c r="F45" s="141">
        <f>ROUND(F41/F49,2)</f>
        <v>-20.38</v>
      </c>
    </row>
    <row r="46" spans="1:9" ht="13.5" customHeight="1" thickTop="1" x14ac:dyDescent="0.2">
      <c r="A46" s="97"/>
      <c r="B46" s="146"/>
      <c r="C46" s="61"/>
      <c r="E46" s="146"/>
      <c r="F46" s="61"/>
    </row>
    <row r="47" spans="1:9" s="253" customFormat="1" ht="13.5" customHeight="1" x14ac:dyDescent="0.2">
      <c r="A47" s="68" t="s">
        <v>159</v>
      </c>
      <c r="B47" s="146"/>
      <c r="C47" s="61"/>
      <c r="E47" s="146"/>
      <c r="F47" s="61"/>
    </row>
    <row r="48" spans="1:9" ht="13.5" customHeight="1" thickBot="1" x14ac:dyDescent="0.25">
      <c r="A48" s="96" t="s">
        <v>106</v>
      </c>
      <c r="B48" s="153">
        <v>23580</v>
      </c>
      <c r="C48" s="142">
        <v>21293</v>
      </c>
      <c r="E48" s="153">
        <v>24416</v>
      </c>
      <c r="F48" s="142">
        <v>21293</v>
      </c>
    </row>
    <row r="49" spans="1:6" s="188" customFormat="1" ht="13.5" customHeight="1" thickTop="1" thickBot="1" x14ac:dyDescent="0.25">
      <c r="A49" s="187" t="s">
        <v>14</v>
      </c>
      <c r="B49" s="153">
        <v>24135</v>
      </c>
      <c r="C49" s="142">
        <v>21293</v>
      </c>
      <c r="E49" s="153">
        <v>24875</v>
      </c>
      <c r="F49" s="142">
        <v>21293</v>
      </c>
    </row>
    <row r="50" spans="1:6" ht="13.5" customHeight="1" thickTop="1" x14ac:dyDescent="0.2">
      <c r="A50" s="97"/>
      <c r="B50" s="146"/>
      <c r="C50" s="61"/>
      <c r="E50" s="146"/>
      <c r="F50" s="61"/>
    </row>
    <row r="51" spans="1:6" s="253" customFormat="1" ht="13.5" customHeight="1" thickBot="1" x14ac:dyDescent="0.25">
      <c r="A51" s="252" t="s">
        <v>160</v>
      </c>
      <c r="B51" s="189">
        <v>0.35</v>
      </c>
      <c r="C51" s="254">
        <v>0</v>
      </c>
      <c r="E51" s="189">
        <v>0.7</v>
      </c>
      <c r="F51" s="254">
        <v>0</v>
      </c>
    </row>
    <row r="52" spans="1:6" s="253" customFormat="1" ht="13.5" customHeight="1" thickTop="1" x14ac:dyDescent="0.2">
      <c r="A52" s="252"/>
      <c r="B52" s="146"/>
      <c r="C52" s="61"/>
      <c r="E52" s="146"/>
      <c r="F52" s="61"/>
    </row>
    <row r="53" spans="1:6" ht="13.5" customHeight="1" thickBot="1" x14ac:dyDescent="0.25">
      <c r="A53" s="59" t="s">
        <v>113</v>
      </c>
      <c r="B53" s="154">
        <f>'Reconciliation page'!B37</f>
        <v>104270</v>
      </c>
      <c r="C53" s="74">
        <f>'Reconciliation page'!C37</f>
        <v>89333</v>
      </c>
      <c r="E53" s="154">
        <f>'Reconciliation page'!E37</f>
        <v>320136</v>
      </c>
      <c r="F53" s="74">
        <f>'Reconciliation page'!F37</f>
        <v>87303</v>
      </c>
    </row>
    <row r="54" spans="1:6" ht="13.5" customHeight="1" thickTop="1" thickBot="1" x14ac:dyDescent="0.25">
      <c r="A54" s="59" t="s">
        <v>136</v>
      </c>
      <c r="B54" s="155">
        <f>'Reconciliation page'!B74</f>
        <v>2.5403231821006838</v>
      </c>
      <c r="C54" s="143">
        <f>'Reconciliation page'!C74</f>
        <v>-1.4261494387826985</v>
      </c>
      <c r="E54" s="155">
        <f>'Reconciliation page'!E74</f>
        <v>7.3733306532663319</v>
      </c>
      <c r="F54" s="143">
        <f>'Reconciliation page'!F74</f>
        <v>-12.079462734231907</v>
      </c>
    </row>
    <row r="55" spans="1:6" ht="36.75" customHeight="1" thickTop="1" x14ac:dyDescent="0.2">
      <c r="A55" s="320" t="s">
        <v>100</v>
      </c>
      <c r="B55" s="321"/>
      <c r="C55" s="321"/>
    </row>
    <row r="56" spans="1:6" ht="13.5" customHeight="1" x14ac:dyDescent="0.2">
      <c r="A56" s="27"/>
      <c r="B56" s="27"/>
      <c r="C56" s="27"/>
    </row>
    <row r="57" spans="1:6" ht="13.5" customHeight="1" x14ac:dyDescent="0.2">
      <c r="A57" s="27"/>
      <c r="B57" s="30"/>
      <c r="C57" s="27"/>
    </row>
    <row r="58" spans="1:6" ht="13.5" customHeight="1" x14ac:dyDescent="0.2">
      <c r="A58" s="27"/>
      <c r="B58" s="76"/>
      <c r="C58" s="30"/>
    </row>
    <row r="59" spans="1:6" ht="13.5" customHeight="1" x14ac:dyDescent="0.2">
      <c r="A59" s="27"/>
      <c r="B59" s="27"/>
      <c r="C59" s="27"/>
    </row>
    <row r="60" spans="1:6" ht="13.5" customHeight="1" x14ac:dyDescent="0.2">
      <c r="A60" s="27"/>
      <c r="B60" s="27"/>
      <c r="C60" s="27"/>
    </row>
    <row r="61" spans="1:6" ht="13.5" customHeight="1" x14ac:dyDescent="0.2">
      <c r="A61" s="77"/>
      <c r="B61" s="77"/>
      <c r="C61" s="77"/>
    </row>
    <row r="62" spans="1:6" ht="13.5" customHeight="1" x14ac:dyDescent="0.2">
      <c r="A62" s="77"/>
      <c r="B62" s="77"/>
      <c r="C62" s="77"/>
    </row>
    <row r="63" spans="1:6" ht="13.5" customHeight="1" x14ac:dyDescent="0.2">
      <c r="A63" s="2"/>
      <c r="B63" s="2"/>
      <c r="C63" s="2"/>
    </row>
    <row r="64" spans="1:6" ht="13.5" customHeight="1" x14ac:dyDescent="0.2">
      <c r="A64" s="2"/>
      <c r="B64" s="2"/>
      <c r="C64" s="2"/>
    </row>
    <row r="65" spans="1:3" ht="13.5" customHeight="1" x14ac:dyDescent="0.2">
      <c r="A65" s="2"/>
      <c r="B65" s="2"/>
      <c r="C65" s="2"/>
    </row>
    <row r="66" spans="1:3" ht="13.5" customHeight="1" x14ac:dyDescent="0.2">
      <c r="A66" s="2"/>
      <c r="B66" s="2"/>
      <c r="C66" s="2"/>
    </row>
    <row r="67" spans="1:3" ht="13.5" customHeight="1" x14ac:dyDescent="0.2">
      <c r="A67" s="2"/>
      <c r="B67" s="2"/>
      <c r="C67" s="2"/>
    </row>
    <row r="68" spans="1:3" ht="13.5" customHeight="1" x14ac:dyDescent="0.2">
      <c r="A68" s="2"/>
      <c r="B68" s="2"/>
      <c r="C68" s="2"/>
    </row>
    <row r="69" spans="1:3" ht="13.5" customHeight="1" x14ac:dyDescent="0.2">
      <c r="A69" s="2"/>
      <c r="B69" s="2"/>
      <c r="C69" s="2"/>
    </row>
    <row r="70" spans="1:3" ht="13.5" customHeight="1" x14ac:dyDescent="0.2">
      <c r="A70" s="2"/>
      <c r="B70" s="2"/>
      <c r="C70" s="2"/>
    </row>
    <row r="71" spans="1:3" ht="13.5" customHeight="1" x14ac:dyDescent="0.2">
      <c r="A71" s="2"/>
      <c r="B71" s="2"/>
      <c r="C71" s="2"/>
    </row>
    <row r="72" spans="1:3" ht="13.5" customHeight="1" x14ac:dyDescent="0.2">
      <c r="A72" s="2"/>
      <c r="B72" s="2"/>
      <c r="C72" s="2"/>
    </row>
    <row r="73" spans="1:3" ht="13.5" customHeight="1" x14ac:dyDescent="0.2">
      <c r="A73" s="2"/>
      <c r="B73" s="2"/>
      <c r="C73" s="2"/>
    </row>
    <row r="74" spans="1:3" ht="13.5" customHeight="1" x14ac:dyDescent="0.2">
      <c r="A74" s="2"/>
      <c r="B74" s="2"/>
      <c r="C74" s="2"/>
    </row>
    <row r="75" spans="1:3" ht="13.5" customHeight="1" x14ac:dyDescent="0.2">
      <c r="A75" s="2"/>
      <c r="B75" s="2"/>
      <c r="C75" s="2"/>
    </row>
    <row r="76" spans="1:3" ht="13.5" customHeight="1" x14ac:dyDescent="0.2">
      <c r="A76" s="2"/>
      <c r="B76" s="2"/>
      <c r="C76" s="2"/>
    </row>
    <row r="77" spans="1:3" ht="13.5" customHeight="1" x14ac:dyDescent="0.2">
      <c r="A77" s="2"/>
      <c r="B77" s="2"/>
      <c r="C77" s="2"/>
    </row>
    <row r="78" spans="1:3" ht="13.5" customHeight="1" x14ac:dyDescent="0.2">
      <c r="A78" s="2"/>
      <c r="B78" s="2"/>
      <c r="C78" s="2"/>
    </row>
    <row r="79" spans="1:3" ht="13.5" customHeight="1" x14ac:dyDescent="0.2">
      <c r="A79" s="2"/>
      <c r="B79" s="2"/>
      <c r="C79" s="2"/>
    </row>
    <row r="80" spans="1:3" ht="13.5" customHeight="1" x14ac:dyDescent="0.2">
      <c r="A80" s="2"/>
      <c r="B80" s="2"/>
      <c r="C80" s="2"/>
    </row>
    <row r="81" spans="1:3" ht="13.5" customHeight="1" x14ac:dyDescent="0.2">
      <c r="A81" s="2"/>
      <c r="B81" s="2"/>
      <c r="C81" s="2"/>
    </row>
    <row r="82" spans="1:3" ht="13.5" customHeight="1" x14ac:dyDescent="0.2">
      <c r="A82" s="2"/>
      <c r="B82" s="2"/>
      <c r="C82" s="2"/>
    </row>
    <row r="83" spans="1:3" ht="13.5" customHeight="1" x14ac:dyDescent="0.2">
      <c r="A83" s="2"/>
      <c r="B83" s="2"/>
      <c r="C83" s="2"/>
    </row>
    <row r="84" spans="1:3" ht="13.5" customHeight="1" x14ac:dyDescent="0.2">
      <c r="A84" s="2"/>
      <c r="B84" s="2"/>
      <c r="C84" s="2"/>
    </row>
    <row r="85" spans="1:3" ht="13.5" customHeight="1" x14ac:dyDescent="0.2">
      <c r="A85" s="2"/>
      <c r="B85" s="2"/>
      <c r="C85" s="2"/>
    </row>
    <row r="86" spans="1:3" ht="13.5" customHeight="1" x14ac:dyDescent="0.2">
      <c r="A86" s="2"/>
      <c r="B86" s="2"/>
      <c r="C86" s="2"/>
    </row>
    <row r="87" spans="1:3" ht="13.5" customHeight="1" x14ac:dyDescent="0.2">
      <c r="A87" s="2"/>
      <c r="B87" s="2"/>
      <c r="C87" s="2"/>
    </row>
    <row r="88" spans="1:3" ht="13.5" customHeight="1" x14ac:dyDescent="0.2">
      <c r="A88" s="2"/>
      <c r="B88" s="2"/>
      <c r="C88" s="2"/>
    </row>
    <row r="89" spans="1:3" ht="13.5" customHeight="1" x14ac:dyDescent="0.2">
      <c r="A89" s="2"/>
      <c r="B89" s="2"/>
      <c r="C89" s="2"/>
    </row>
    <row r="90" spans="1:3" ht="13.5" customHeight="1" x14ac:dyDescent="0.2">
      <c r="A90" s="2"/>
      <c r="B90" s="2"/>
      <c r="C90" s="2"/>
    </row>
    <row r="91" spans="1:3" ht="13.5" customHeight="1" x14ac:dyDescent="0.2">
      <c r="A91" s="2"/>
      <c r="B91" s="2"/>
      <c r="C91" s="2"/>
    </row>
    <row r="92" spans="1:3" ht="13.5" customHeight="1" x14ac:dyDescent="0.2">
      <c r="A92" s="2"/>
      <c r="B92" s="2"/>
      <c r="C92" s="2"/>
    </row>
    <row r="93" spans="1:3" ht="13.5" customHeight="1" x14ac:dyDescent="0.2">
      <c r="A93" s="2"/>
      <c r="B93" s="2"/>
      <c r="C93" s="2"/>
    </row>
    <row r="94" spans="1:3" ht="13.5" customHeight="1" x14ac:dyDescent="0.2">
      <c r="A94" s="2"/>
      <c r="B94" s="2"/>
      <c r="C94" s="2"/>
    </row>
    <row r="95" spans="1:3" ht="13.5" customHeight="1" x14ac:dyDescent="0.2">
      <c r="A95" s="2"/>
      <c r="B95" s="2"/>
      <c r="C95" s="2"/>
    </row>
    <row r="96" spans="1:3" ht="13.5" customHeight="1" x14ac:dyDescent="0.2">
      <c r="A96" s="2"/>
      <c r="B96" s="2"/>
      <c r="C96" s="2"/>
    </row>
    <row r="97" spans="1:3" ht="13.5" customHeight="1" x14ac:dyDescent="0.2">
      <c r="A97" s="2"/>
      <c r="B97" s="2"/>
      <c r="C97" s="2"/>
    </row>
    <row r="98" spans="1:3" ht="13.5" customHeight="1" x14ac:dyDescent="0.2">
      <c r="A98" s="2"/>
      <c r="B98" s="2"/>
      <c r="C98" s="2"/>
    </row>
    <row r="99" spans="1:3" ht="13.5" customHeight="1" x14ac:dyDescent="0.2">
      <c r="A99" s="2"/>
      <c r="B99" s="2"/>
      <c r="C99" s="2"/>
    </row>
    <row r="100" spans="1:3" ht="13.5" customHeight="1" x14ac:dyDescent="0.2">
      <c r="A100" s="2"/>
      <c r="B100" s="2"/>
      <c r="C100" s="2"/>
    </row>
    <row r="101" spans="1:3" ht="13.5" customHeight="1" x14ac:dyDescent="0.2">
      <c r="A101" s="2"/>
      <c r="B101" s="2"/>
      <c r="C101" s="2"/>
    </row>
    <row r="102" spans="1:3" ht="13.5" customHeight="1" x14ac:dyDescent="0.2">
      <c r="A102" s="2"/>
      <c r="B102" s="2"/>
      <c r="C102" s="2"/>
    </row>
    <row r="103" spans="1:3" ht="13.5" customHeight="1" x14ac:dyDescent="0.2">
      <c r="A103" s="2"/>
      <c r="B103" s="2"/>
      <c r="C103" s="2"/>
    </row>
    <row r="104" spans="1:3" ht="13.5" customHeight="1" x14ac:dyDescent="0.2">
      <c r="A104" s="2"/>
      <c r="B104" s="2"/>
      <c r="C104" s="2"/>
    </row>
  </sheetData>
  <mergeCells count="4">
    <mergeCell ref="A55:C55"/>
    <mergeCell ref="A1:C1"/>
    <mergeCell ref="A2:C2"/>
    <mergeCell ref="A3:C3"/>
  </mergeCells>
  <pageMargins left="0.7" right="0.7" top="0.75" bottom="0.75" header="0.3" footer="0.3"/>
  <pageSetup scale="71" orientation="portrait" r:id="rId1"/>
  <ignoredErrors>
    <ignoredError sqref="B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selection activeCell="H33" sqref="H33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112" bestFit="1" customWidth="1"/>
    <col min="6" max="16384" width="21.5" style="1"/>
  </cols>
  <sheetData>
    <row r="1" spans="1:7" ht="13.5" customHeight="1" x14ac:dyDescent="0.25">
      <c r="A1" s="322" t="s">
        <v>0</v>
      </c>
      <c r="B1" s="323"/>
      <c r="C1" s="323"/>
    </row>
    <row r="2" spans="1:7" ht="13.5" customHeight="1" x14ac:dyDescent="0.25">
      <c r="A2" s="322" t="s">
        <v>15</v>
      </c>
      <c r="B2" s="323"/>
      <c r="C2" s="323"/>
    </row>
    <row r="3" spans="1:7" ht="13.5" customHeight="1" x14ac:dyDescent="0.25">
      <c r="A3" s="322" t="s">
        <v>16</v>
      </c>
      <c r="B3" s="323"/>
      <c r="C3" s="323"/>
    </row>
    <row r="4" spans="1:7" ht="13.5" customHeight="1" x14ac:dyDescent="0.2">
      <c r="A4" s="3"/>
      <c r="B4" s="3"/>
      <c r="C4" s="3"/>
      <c r="D4" s="3"/>
    </row>
    <row r="5" spans="1:7" s="139" customFormat="1" ht="13.5" customHeight="1" x14ac:dyDescent="0.2">
      <c r="A5" s="138"/>
      <c r="B5" s="214"/>
      <c r="C5" s="214"/>
      <c r="D5" s="138"/>
      <c r="E5" s="112"/>
    </row>
    <row r="6" spans="1:7" ht="13.5" customHeight="1" x14ac:dyDescent="0.2">
      <c r="A6" s="3"/>
      <c r="B6" s="215" t="s">
        <v>166</v>
      </c>
      <c r="C6" s="160" t="s">
        <v>73</v>
      </c>
      <c r="D6" s="3"/>
    </row>
    <row r="7" spans="1:7" ht="13.5" customHeight="1" x14ac:dyDescent="0.2">
      <c r="A7" s="3"/>
      <c r="B7" s="206">
        <v>2017</v>
      </c>
      <c r="C7" s="14">
        <v>2016</v>
      </c>
      <c r="D7" s="3"/>
    </row>
    <row r="8" spans="1:7" ht="13.5" customHeight="1" x14ac:dyDescent="0.2">
      <c r="A8" s="3"/>
      <c r="B8" s="195" t="s">
        <v>4</v>
      </c>
      <c r="C8" s="159"/>
      <c r="D8" s="3"/>
    </row>
    <row r="9" spans="1:7" ht="13.5" customHeight="1" x14ac:dyDescent="0.2">
      <c r="A9" s="5" t="s">
        <v>17</v>
      </c>
      <c r="B9" s="25"/>
      <c r="C9" s="3"/>
      <c r="D9" s="3"/>
    </row>
    <row r="10" spans="1:7" ht="13.5" customHeight="1" x14ac:dyDescent="0.2">
      <c r="A10" s="5" t="s">
        <v>18</v>
      </c>
      <c r="B10" s="25"/>
      <c r="C10" s="3"/>
      <c r="D10" s="3"/>
    </row>
    <row r="11" spans="1:7" ht="13.5" customHeight="1" x14ac:dyDescent="0.2">
      <c r="A11" s="6" t="s">
        <v>19</v>
      </c>
      <c r="B11" s="216">
        <v>298337</v>
      </c>
      <c r="C11" s="79">
        <v>305372</v>
      </c>
      <c r="D11" s="3"/>
    </row>
    <row r="12" spans="1:7" ht="13.5" customHeight="1" x14ac:dyDescent="0.2">
      <c r="A12" s="6" t="s">
        <v>20</v>
      </c>
      <c r="B12" s="29">
        <v>154629</v>
      </c>
      <c r="C12" s="81">
        <v>88072</v>
      </c>
      <c r="D12" s="3"/>
    </row>
    <row r="13" spans="1:7" s="54" customFormat="1" ht="13.5" customHeight="1" x14ac:dyDescent="0.2">
      <c r="A13" s="6" t="s">
        <v>83</v>
      </c>
      <c r="B13" s="29">
        <v>0</v>
      </c>
      <c r="C13" s="81">
        <v>71050</v>
      </c>
      <c r="D13" s="53"/>
      <c r="E13" s="112"/>
    </row>
    <row r="14" spans="1:7" ht="13.5" customHeight="1" x14ac:dyDescent="0.2">
      <c r="A14" s="6" t="s">
        <v>21</v>
      </c>
      <c r="B14" s="29">
        <v>207059</v>
      </c>
      <c r="C14" s="81">
        <v>184483</v>
      </c>
      <c r="D14" s="3"/>
      <c r="F14" s="304"/>
      <c r="G14" s="304"/>
    </row>
    <row r="15" spans="1:7" ht="13.5" customHeight="1" x14ac:dyDescent="0.2">
      <c r="A15" s="6" t="s">
        <v>22</v>
      </c>
      <c r="B15" s="29">
        <v>23473</v>
      </c>
      <c r="C15" s="81">
        <v>19877</v>
      </c>
      <c r="D15" s="3"/>
      <c r="F15" s="304"/>
      <c r="G15" s="304"/>
    </row>
    <row r="16" spans="1:7" ht="13.5" customHeight="1" x14ac:dyDescent="0.2">
      <c r="A16" s="6" t="s">
        <v>23</v>
      </c>
      <c r="B16" s="29">
        <v>122436</v>
      </c>
      <c r="C16" s="81">
        <v>113462</v>
      </c>
      <c r="D16" s="3"/>
      <c r="F16" s="304"/>
      <c r="G16" s="304"/>
    </row>
    <row r="17" spans="1:7" ht="13.5" hidden="1" customHeight="1" x14ac:dyDescent="0.2">
      <c r="A17" s="6" t="s">
        <v>24</v>
      </c>
      <c r="B17" s="29"/>
      <c r="C17" s="81">
        <v>0</v>
      </c>
      <c r="D17" s="3"/>
      <c r="F17" s="304"/>
      <c r="G17" s="304"/>
    </row>
    <row r="18" spans="1:7" s="36" customFormat="1" ht="13.5" hidden="1" customHeight="1" x14ac:dyDescent="0.2">
      <c r="A18" s="6" t="s">
        <v>26</v>
      </c>
      <c r="B18" s="29"/>
      <c r="C18" s="26">
        <v>0</v>
      </c>
      <c r="D18" s="35"/>
      <c r="E18" s="112"/>
      <c r="F18" s="304"/>
      <c r="G18" s="304"/>
    </row>
    <row r="19" spans="1:7" ht="13.5" hidden="1" customHeight="1" x14ac:dyDescent="0.2">
      <c r="A19" s="6" t="s">
        <v>25</v>
      </c>
      <c r="B19" s="29"/>
      <c r="C19" s="81">
        <v>0</v>
      </c>
      <c r="D19" s="3"/>
      <c r="F19" s="304"/>
      <c r="G19" s="304"/>
    </row>
    <row r="20" spans="1:7" ht="13.5" customHeight="1" x14ac:dyDescent="0.2">
      <c r="A20" s="6" t="s">
        <v>27</v>
      </c>
      <c r="B20" s="82">
        <f>129+63554+2</f>
        <v>63685</v>
      </c>
      <c r="C20" s="83">
        <f>93763+2281+262</f>
        <v>96306</v>
      </c>
      <c r="D20" s="111"/>
      <c r="F20" s="304"/>
      <c r="G20" s="304"/>
    </row>
    <row r="21" spans="1:7" ht="13.5" customHeight="1" x14ac:dyDescent="0.2">
      <c r="A21" s="6" t="s">
        <v>28</v>
      </c>
      <c r="B21" s="217">
        <f>SUM(B11:B20)</f>
        <v>869619</v>
      </c>
      <c r="C21" s="81">
        <f>SUM(C11:C20)</f>
        <v>878622</v>
      </c>
      <c r="D21" s="111"/>
      <c r="F21" s="304"/>
      <c r="G21" s="304"/>
    </row>
    <row r="22" spans="1:7" ht="13.5" customHeight="1" x14ac:dyDescent="0.2">
      <c r="A22" s="3"/>
      <c r="B22" s="190"/>
      <c r="C22" s="80"/>
      <c r="D22" s="3"/>
      <c r="F22" s="304"/>
      <c r="G22" s="304"/>
    </row>
    <row r="23" spans="1:7" ht="13.5" customHeight="1" x14ac:dyDescent="0.2">
      <c r="A23" s="5" t="s">
        <v>29</v>
      </c>
      <c r="B23" s="120">
        <v>980801</v>
      </c>
      <c r="C23" s="81">
        <v>1053603</v>
      </c>
      <c r="D23" s="3"/>
      <c r="E23" s="116"/>
      <c r="F23" s="304"/>
      <c r="G23" s="304"/>
    </row>
    <row r="24" spans="1:7" ht="13.5" customHeight="1" x14ac:dyDescent="0.2">
      <c r="A24" s="3"/>
      <c r="B24" s="190"/>
      <c r="C24" s="80"/>
      <c r="D24" s="3"/>
    </row>
    <row r="25" spans="1:7" ht="13.5" customHeight="1" x14ac:dyDescent="0.2">
      <c r="A25" s="5" t="s">
        <v>30</v>
      </c>
      <c r="B25" s="190"/>
      <c r="C25" s="80"/>
      <c r="D25" s="3"/>
    </row>
    <row r="26" spans="1:7" ht="13.5" customHeight="1" x14ac:dyDescent="0.2">
      <c r="A26" s="6" t="s">
        <v>31</v>
      </c>
      <c r="B26" s="29">
        <v>106179</v>
      </c>
      <c r="C26" s="81">
        <v>96074</v>
      </c>
      <c r="D26" s="3"/>
    </row>
    <row r="27" spans="1:7" ht="13.5" customHeight="1" x14ac:dyDescent="0.2">
      <c r="A27" s="6" t="s">
        <v>32</v>
      </c>
      <c r="B27" s="82">
        <f>71+4280+61583</f>
        <v>65934</v>
      </c>
      <c r="C27" s="83">
        <v>108298</v>
      </c>
      <c r="D27" s="3"/>
    </row>
    <row r="28" spans="1:7" ht="13.5" customHeight="1" x14ac:dyDescent="0.2">
      <c r="A28" s="9" t="s">
        <v>33</v>
      </c>
      <c r="B28" s="83">
        <f>SUM(B26:B27)</f>
        <v>172113</v>
      </c>
      <c r="C28" s="83">
        <f>SUM(C26:C27)</f>
        <v>204372</v>
      </c>
      <c r="D28" s="3"/>
    </row>
    <row r="29" spans="1:7" ht="13.5" customHeight="1" thickBot="1" x14ac:dyDescent="0.25">
      <c r="A29" s="10" t="s">
        <v>34</v>
      </c>
      <c r="B29" s="84">
        <f>+B28+B23+B21</f>
        <v>2022533</v>
      </c>
      <c r="C29" s="84">
        <f>+C21+C23+C28</f>
        <v>2136597</v>
      </c>
      <c r="D29" s="3"/>
    </row>
    <row r="30" spans="1:7" ht="13.5" customHeight="1" thickTop="1" x14ac:dyDescent="0.2">
      <c r="A30" s="3"/>
      <c r="B30" s="190"/>
      <c r="C30" s="80"/>
      <c r="D30" s="3"/>
    </row>
    <row r="31" spans="1:7" ht="13.5" customHeight="1" x14ac:dyDescent="0.2">
      <c r="A31" s="5" t="s">
        <v>134</v>
      </c>
      <c r="B31" s="190"/>
      <c r="C31" s="80"/>
      <c r="D31" s="3"/>
    </row>
    <row r="32" spans="1:7" ht="13.5" customHeight="1" x14ac:dyDescent="0.2">
      <c r="A32" s="158" t="s">
        <v>94</v>
      </c>
      <c r="B32" s="190"/>
      <c r="C32" s="80"/>
      <c r="D32" s="3"/>
    </row>
    <row r="33" spans="1:4" ht="13.5" customHeight="1" x14ac:dyDescent="0.2">
      <c r="A33" s="6" t="s">
        <v>35</v>
      </c>
      <c r="B33" s="197">
        <f>137660+4</f>
        <v>137664</v>
      </c>
      <c r="C33" s="79">
        <v>95953</v>
      </c>
      <c r="D33" s="3"/>
    </row>
    <row r="34" spans="1:4" ht="13.5" customHeight="1" x14ac:dyDescent="0.2">
      <c r="A34" s="6" t="s">
        <v>36</v>
      </c>
      <c r="B34" s="29">
        <f>164800+139</f>
        <v>164939</v>
      </c>
      <c r="C34" s="81">
        <v>205240</v>
      </c>
      <c r="D34" s="3"/>
    </row>
    <row r="35" spans="1:4" ht="13.5" customHeight="1" x14ac:dyDescent="0.2">
      <c r="A35" s="6" t="s">
        <v>37</v>
      </c>
      <c r="B35" s="83">
        <v>8566</v>
      </c>
      <c r="C35" s="83">
        <v>11038</v>
      </c>
      <c r="D35" s="3"/>
    </row>
    <row r="36" spans="1:4" ht="13.5" customHeight="1" x14ac:dyDescent="0.2">
      <c r="A36" s="9" t="s">
        <v>38</v>
      </c>
      <c r="B36" s="120">
        <f>SUM(B33:B35)</f>
        <v>311169</v>
      </c>
      <c r="C36" s="81">
        <f>SUM(C33:C35)</f>
        <v>312231</v>
      </c>
      <c r="D36" s="3"/>
    </row>
    <row r="37" spans="1:4" ht="13.5" customHeight="1" x14ac:dyDescent="0.2">
      <c r="A37" s="6" t="s">
        <v>39</v>
      </c>
      <c r="B37" s="120">
        <v>312604</v>
      </c>
      <c r="C37" s="81">
        <v>351841</v>
      </c>
      <c r="D37" s="3"/>
    </row>
    <row r="38" spans="1:4" ht="13.5" customHeight="1" x14ac:dyDescent="0.2">
      <c r="A38" s="6" t="s">
        <v>40</v>
      </c>
      <c r="B38" s="29">
        <v>334479</v>
      </c>
      <c r="C38" s="81">
        <v>337227</v>
      </c>
      <c r="D38" s="3"/>
    </row>
    <row r="39" spans="1:4" ht="13.5" customHeight="1" x14ac:dyDescent="0.2">
      <c r="A39" s="6" t="s">
        <v>41</v>
      </c>
      <c r="B39" s="120">
        <v>17884</v>
      </c>
      <c r="C39" s="81">
        <v>38884</v>
      </c>
      <c r="D39" s="3"/>
    </row>
    <row r="40" spans="1:4" ht="13.5" customHeight="1" x14ac:dyDescent="0.2">
      <c r="A40" s="6" t="s">
        <v>42</v>
      </c>
      <c r="B40" s="120">
        <v>104733</v>
      </c>
      <c r="C40" s="81">
        <v>101445</v>
      </c>
      <c r="D40" s="3"/>
    </row>
    <row r="41" spans="1:4" ht="13.5" customHeight="1" x14ac:dyDescent="0.2">
      <c r="A41" s="6" t="s">
        <v>43</v>
      </c>
      <c r="B41" s="120">
        <v>192262</v>
      </c>
      <c r="C41" s="81">
        <v>184568</v>
      </c>
      <c r="D41" s="3"/>
    </row>
    <row r="42" spans="1:4" ht="13.5" hidden="1" customHeight="1" x14ac:dyDescent="0.2">
      <c r="A42" s="6" t="s">
        <v>26</v>
      </c>
      <c r="B42" s="120"/>
      <c r="C42" s="81">
        <v>0</v>
      </c>
      <c r="D42" s="3"/>
    </row>
    <row r="43" spans="1:4" ht="13.5" customHeight="1" x14ac:dyDescent="0.2">
      <c r="A43" s="6" t="s">
        <v>44</v>
      </c>
      <c r="B43" s="82">
        <f>76898+21+4</f>
        <v>76923</v>
      </c>
      <c r="C43" s="83">
        <v>63824</v>
      </c>
      <c r="D43" s="3"/>
    </row>
    <row r="44" spans="1:4" ht="13.5" customHeight="1" x14ac:dyDescent="0.2">
      <c r="A44" s="9" t="s">
        <v>95</v>
      </c>
      <c r="B44" s="120">
        <f>SUM(B36:B43)</f>
        <v>1350054</v>
      </c>
      <c r="C44" s="81">
        <f>SUM(C36:C43)</f>
        <v>1390020</v>
      </c>
      <c r="D44" s="11"/>
    </row>
    <row r="45" spans="1:4" ht="13.5" customHeight="1" x14ac:dyDescent="0.2">
      <c r="A45" s="3"/>
      <c r="B45" s="190"/>
      <c r="C45" s="80"/>
      <c r="D45" s="3"/>
    </row>
    <row r="46" spans="1:4" ht="13.5" customHeight="1" x14ac:dyDescent="0.2">
      <c r="A46" s="5" t="s">
        <v>133</v>
      </c>
      <c r="B46" s="190"/>
      <c r="C46" s="80"/>
      <c r="D46" s="3"/>
    </row>
    <row r="47" spans="1:4" ht="13.5" customHeight="1" x14ac:dyDescent="0.2">
      <c r="A47" s="6" t="s">
        <v>45</v>
      </c>
      <c r="B47" s="120">
        <v>250</v>
      </c>
      <c r="C47" s="81">
        <v>250</v>
      </c>
      <c r="D47" s="3"/>
    </row>
    <row r="48" spans="1:4" ht="13.5" customHeight="1" x14ac:dyDescent="0.2">
      <c r="A48" s="6" t="s">
        <v>46</v>
      </c>
      <c r="B48" s="120">
        <v>697324</v>
      </c>
      <c r="C48" s="81">
        <v>688424</v>
      </c>
      <c r="D48" s="3"/>
    </row>
    <row r="49" spans="1:6" ht="13.5" customHeight="1" x14ac:dyDescent="0.2">
      <c r="A49" s="6" t="s">
        <v>154</v>
      </c>
      <c r="B49" s="29">
        <v>173676</v>
      </c>
      <c r="C49" s="81">
        <v>33449</v>
      </c>
      <c r="D49" s="11"/>
      <c r="F49" s="192"/>
    </row>
    <row r="50" spans="1:6" s="245" customFormat="1" ht="13.5" customHeight="1" x14ac:dyDescent="0.2">
      <c r="A50" s="6" t="s">
        <v>156</v>
      </c>
      <c r="B50" s="29">
        <v>-217728</v>
      </c>
      <c r="C50" s="81">
        <v>0</v>
      </c>
      <c r="D50" s="11"/>
      <c r="E50" s="112"/>
      <c r="F50" s="192"/>
    </row>
    <row r="51" spans="1:6" ht="13.5" customHeight="1" x14ac:dyDescent="0.2">
      <c r="A51" s="6" t="s">
        <v>146</v>
      </c>
      <c r="B51" s="83">
        <v>18957</v>
      </c>
      <c r="C51" s="83">
        <v>24454</v>
      </c>
      <c r="D51" s="111"/>
    </row>
    <row r="52" spans="1:6" ht="13.5" customHeight="1" x14ac:dyDescent="0.2">
      <c r="A52" s="9" t="s">
        <v>147</v>
      </c>
      <c r="B52" s="85">
        <f>SUM(B47:B51)</f>
        <v>672479</v>
      </c>
      <c r="C52" s="85">
        <f>SUM(C47:C51)</f>
        <v>746577</v>
      </c>
      <c r="D52" s="3"/>
    </row>
    <row r="53" spans="1:6" ht="13.5" customHeight="1" thickBot="1" x14ac:dyDescent="0.25">
      <c r="A53" s="10" t="s">
        <v>148</v>
      </c>
      <c r="B53" s="84">
        <f>+B44+B52</f>
        <v>2022533</v>
      </c>
      <c r="C53" s="84">
        <f>+C44+C52</f>
        <v>2136597</v>
      </c>
      <c r="D53" s="3"/>
    </row>
    <row r="54" spans="1:6" ht="13.5" customHeight="1" thickTop="1" x14ac:dyDescent="0.2">
      <c r="A54" s="3"/>
      <c r="B54" s="3"/>
      <c r="C54" s="3"/>
      <c r="D54" s="3"/>
    </row>
    <row r="55" spans="1:6" ht="13.5" customHeight="1" x14ac:dyDescent="0.2">
      <c r="B55" s="43"/>
      <c r="C55" s="43"/>
    </row>
    <row r="56" spans="1:6" ht="13.5" customHeight="1" x14ac:dyDescent="0.2">
      <c r="B56" s="126"/>
      <c r="C56" s="43"/>
      <c r="E56" s="112" t="s">
        <v>176</v>
      </c>
      <c r="F56" s="126">
        <f>C49</f>
        <v>33449</v>
      </c>
    </row>
    <row r="57" spans="1:6" ht="13.5" customHeight="1" x14ac:dyDescent="0.2">
      <c r="B57" s="43"/>
      <c r="E57" s="112" t="s">
        <v>177</v>
      </c>
      <c r="F57" s="126">
        <f>'Statements of Operations'!E41</f>
        <v>157179</v>
      </c>
    </row>
    <row r="58" spans="1:6" ht="13.5" customHeight="1" x14ac:dyDescent="0.2">
      <c r="B58" s="43"/>
      <c r="E58" s="112" t="s">
        <v>178</v>
      </c>
      <c r="F58" s="302">
        <f>-F62-F63</f>
        <v>-16952</v>
      </c>
    </row>
    <row r="59" spans="1:6" ht="13.5" customHeight="1" x14ac:dyDescent="0.2">
      <c r="F59" s="126"/>
    </row>
    <row r="60" spans="1:6" ht="13.5" customHeight="1" thickBot="1" x14ac:dyDescent="0.25">
      <c r="F60" s="303">
        <f>SUM(F56:F59)</f>
        <v>173676</v>
      </c>
    </row>
    <row r="61" spans="1:6" ht="13.5" customHeight="1" thickTop="1" x14ac:dyDescent="0.2">
      <c r="F61" s="126"/>
    </row>
    <row r="62" spans="1:6" ht="13.5" customHeight="1" x14ac:dyDescent="0.2">
      <c r="E62" s="112" t="s">
        <v>54</v>
      </c>
      <c r="F62" s="126">
        <v>16775</v>
      </c>
    </row>
    <row r="63" spans="1:6" ht="13.5" customHeight="1" x14ac:dyDescent="0.2">
      <c r="E63" s="112" t="s">
        <v>179</v>
      </c>
      <c r="F63" s="1">
        <f>16952-16775</f>
        <v>177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96"/>
  <sheetViews>
    <sheetView workbookViewId="0">
      <selection activeCell="B52" sqref="B52"/>
    </sheetView>
  </sheetViews>
  <sheetFormatPr defaultColWidth="21.5" defaultRowHeight="12.75" x14ac:dyDescent="0.2"/>
  <cols>
    <col min="1" max="1" width="75.6640625" style="23" customWidth="1"/>
    <col min="2" max="2" width="17.5" style="23" customWidth="1"/>
    <col min="3" max="3" width="17.5" style="139" customWidth="1"/>
    <col min="4" max="4" width="21.5" style="23" customWidth="1"/>
    <col min="5" max="16384" width="21.5" style="23"/>
  </cols>
  <sheetData>
    <row r="1" spans="1:23" ht="14.25" customHeight="1" x14ac:dyDescent="0.25">
      <c r="A1" s="322" t="s">
        <v>0</v>
      </c>
      <c r="B1" s="324"/>
      <c r="C1" s="324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4.25" customHeight="1" x14ac:dyDescent="0.25">
      <c r="A2" s="322" t="s">
        <v>72</v>
      </c>
      <c r="B2" s="324"/>
      <c r="C2" s="32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4.25" customHeight="1" x14ac:dyDescent="0.25">
      <c r="A3" s="322" t="s">
        <v>16</v>
      </c>
      <c r="B3" s="324"/>
      <c r="C3" s="32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6.75" customHeight="1" x14ac:dyDescent="0.2">
      <c r="A4" s="22"/>
      <c r="B4" s="21"/>
      <c r="C4" s="13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8.75" customHeight="1" x14ac:dyDescent="0.2">
      <c r="A5" s="21"/>
      <c r="B5" s="21"/>
      <c r="C5" s="138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3.5" customHeight="1" x14ac:dyDescent="0.2">
      <c r="A6" s="21"/>
      <c r="B6" s="156" t="s">
        <v>93</v>
      </c>
      <c r="C6" s="206" t="s">
        <v>92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45" x14ac:dyDescent="0.2">
      <c r="A7" s="21"/>
      <c r="B7" s="156" t="s">
        <v>164</v>
      </c>
      <c r="C7" s="206" t="s">
        <v>165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3.5" customHeight="1" x14ac:dyDescent="0.2">
      <c r="A8" s="21"/>
      <c r="B8" s="157" t="s">
        <v>4</v>
      </c>
      <c r="C8" s="195" t="s">
        <v>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3.5" customHeight="1" x14ac:dyDescent="0.2">
      <c r="A9" s="24" t="s">
        <v>71</v>
      </c>
      <c r="B9" s="144"/>
      <c r="C9" s="13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3.5" customHeight="1" x14ac:dyDescent="0.2">
      <c r="A10" s="20" t="s">
        <v>101</v>
      </c>
      <c r="B10" s="162">
        <f>'Statements of Operations'!E41</f>
        <v>157179</v>
      </c>
      <c r="C10" s="78">
        <f>'Statements of Operations'!F41</f>
        <v>-434010</v>
      </c>
      <c r="D10" s="1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3.5" customHeight="1" x14ac:dyDescent="0.2">
      <c r="A11" s="20" t="s">
        <v>70</v>
      </c>
      <c r="B11" s="174"/>
      <c r="C11" s="13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3.5" customHeight="1" x14ac:dyDescent="0.2">
      <c r="A12" s="6" t="s">
        <v>8</v>
      </c>
      <c r="B12" s="163">
        <f>'Statements of Operations'!E14</f>
        <v>94536</v>
      </c>
      <c r="C12" s="26">
        <f>'Statements of Operations'!F14</f>
        <v>191581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139" customFormat="1" ht="13.5" customHeight="1" x14ac:dyDescent="0.2">
      <c r="A13" s="6" t="s">
        <v>97</v>
      </c>
      <c r="B13" s="163">
        <f>'Statements of Operations'!E15</f>
        <v>22826</v>
      </c>
      <c r="C13" s="26">
        <f>'Statements of Operations'!F15</f>
        <v>24321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1:23" ht="13.5" customHeight="1" x14ac:dyDescent="0.2">
      <c r="A14" s="6" t="s">
        <v>107</v>
      </c>
      <c r="B14" s="163">
        <f>'Statements of Operations'!E16</f>
        <v>42903</v>
      </c>
      <c r="C14" s="26">
        <f>'Statements of Operations'!F16</f>
        <v>-728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3.5" customHeight="1" x14ac:dyDescent="0.2">
      <c r="A15" s="6" t="s">
        <v>69</v>
      </c>
      <c r="B15" s="163">
        <v>2905</v>
      </c>
      <c r="C15" s="26">
        <v>4791</v>
      </c>
      <c r="D15" s="1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s="99" customFormat="1" ht="13.5" customHeight="1" x14ac:dyDescent="0.2">
      <c r="A16" s="6" t="s">
        <v>26</v>
      </c>
      <c r="B16" s="163">
        <v>6069</v>
      </c>
      <c r="C16" s="26">
        <v>-419</v>
      </c>
      <c r="D16" s="11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</row>
    <row r="17" spans="1:23" ht="13.5" customHeight="1" x14ac:dyDescent="0.2">
      <c r="A17" s="6" t="s">
        <v>68</v>
      </c>
      <c r="B17" s="163">
        <v>7485</v>
      </c>
      <c r="C17" s="26">
        <v>2096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99" customFormat="1" ht="13.5" customHeight="1" x14ac:dyDescent="0.2">
      <c r="A18" s="6" t="s">
        <v>67</v>
      </c>
      <c r="B18" s="163">
        <f>-360-1131-21574+391-332</f>
        <v>-23006</v>
      </c>
      <c r="C18" s="26">
        <v>-6628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s="51" customFormat="1" ht="13.5" customHeight="1" x14ac:dyDescent="0.2">
      <c r="A19" s="6" t="s">
        <v>84</v>
      </c>
      <c r="B19" s="163">
        <v>0</v>
      </c>
      <c r="C19" s="26">
        <v>119194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3" s="114" customFormat="1" ht="13.5" customHeight="1" x14ac:dyDescent="0.2">
      <c r="A20" s="62" t="s">
        <v>85</v>
      </c>
      <c r="B20" s="163">
        <v>2547</v>
      </c>
      <c r="C20" s="26">
        <v>2213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s="93" customFormat="1" ht="13.5" customHeight="1" x14ac:dyDescent="0.2">
      <c r="A21" s="62" t="s">
        <v>89</v>
      </c>
      <c r="B21" s="163">
        <v>0</v>
      </c>
      <c r="C21" s="26">
        <v>-16634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 ht="13.5" customHeight="1" x14ac:dyDescent="0.2">
      <c r="A22" s="6" t="s">
        <v>66</v>
      </c>
      <c r="B22" s="163">
        <v>2628</v>
      </c>
      <c r="C22" s="26">
        <v>12800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99" customFormat="1" ht="13.5" hidden="1" customHeight="1" x14ac:dyDescent="0.2">
      <c r="A23" s="6" t="s">
        <v>85</v>
      </c>
      <c r="B23" s="163"/>
      <c r="C23" s="26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  <row r="24" spans="1:23" ht="13.5" customHeight="1" x14ac:dyDescent="0.2">
      <c r="A24" s="6" t="s">
        <v>65</v>
      </c>
      <c r="B24" s="174"/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3.5" customHeight="1" x14ac:dyDescent="0.2">
      <c r="A25" s="9" t="s">
        <v>64</v>
      </c>
      <c r="B25" s="163">
        <v>-24110</v>
      </c>
      <c r="C25" s="26">
        <v>-42787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3.5" customHeight="1" x14ac:dyDescent="0.2">
      <c r="A26" s="9" t="s">
        <v>23</v>
      </c>
      <c r="B26" s="163">
        <v>-13102</v>
      </c>
      <c r="C26" s="26">
        <v>34604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3.5" customHeight="1" x14ac:dyDescent="0.2">
      <c r="A27" s="9" t="s">
        <v>63</v>
      </c>
      <c r="B27" s="163">
        <v>5103</v>
      </c>
      <c r="C27" s="26">
        <v>90920</v>
      </c>
      <c r="D27" s="11"/>
      <c r="E27" s="21"/>
      <c r="F27" s="1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101" customFormat="1" ht="13.5" customHeight="1" x14ac:dyDescent="0.2">
      <c r="A28" s="9" t="s">
        <v>139</v>
      </c>
      <c r="B28" s="163">
        <f>-2554+124</f>
        <v>-2430</v>
      </c>
      <c r="C28" s="26">
        <v>-4217</v>
      </c>
      <c r="D28" s="11"/>
      <c r="E28" s="100"/>
      <c r="F28" s="11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</row>
    <row r="29" spans="1:23" ht="13.5" customHeight="1" x14ac:dyDescent="0.2">
      <c r="A29" s="32" t="s">
        <v>53</v>
      </c>
      <c r="B29" s="163">
        <f>104+868-94-6870+5981+2451-13232+2505+34+28862+2+1</f>
        <v>20612</v>
      </c>
      <c r="C29" s="29">
        <f>15990-24321</f>
        <v>-8331</v>
      </c>
      <c r="D29" s="1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3.5" customHeight="1" x14ac:dyDescent="0.2">
      <c r="A30" s="28" t="s">
        <v>102</v>
      </c>
      <c r="B30" s="175">
        <f>SUM(B10:B29)</f>
        <v>302145</v>
      </c>
      <c r="C30" s="86">
        <f>SUM(C10:C29)</f>
        <v>-31234</v>
      </c>
      <c r="D30" s="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3.5" customHeight="1" x14ac:dyDescent="0.2">
      <c r="A31" s="21"/>
      <c r="B31" s="176"/>
      <c r="C31" s="3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3.5" customHeight="1" x14ac:dyDescent="0.2">
      <c r="A32" s="24" t="s">
        <v>62</v>
      </c>
      <c r="B32" s="174"/>
      <c r="C32" s="137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3.5" customHeight="1" x14ac:dyDescent="0.2">
      <c r="A33" s="6" t="s">
        <v>61</v>
      </c>
      <c r="B33" s="163">
        <v>-30503</v>
      </c>
      <c r="C33" s="26">
        <v>-82434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3.5" customHeight="1" x14ac:dyDescent="0.2">
      <c r="A34" s="6" t="s">
        <v>96</v>
      </c>
      <c r="B34" s="163">
        <v>-5033</v>
      </c>
      <c r="C34" s="26">
        <v>-305</v>
      </c>
      <c r="D34" s="21"/>
      <c r="E34" s="1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3.5" customHeight="1" x14ac:dyDescent="0.2">
      <c r="A35" s="6" t="s">
        <v>155</v>
      </c>
      <c r="B35" s="163">
        <f>800+91+1500+6960+2081</f>
        <v>11432</v>
      </c>
      <c r="C35" s="26">
        <v>-2921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3.5" customHeight="1" x14ac:dyDescent="0.2">
      <c r="A36" s="6" t="s">
        <v>60</v>
      </c>
      <c r="B36" s="163">
        <v>-191327</v>
      </c>
      <c r="C36" s="26">
        <v>-98750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3.5" customHeight="1" x14ac:dyDescent="0.2">
      <c r="A37" s="6" t="s">
        <v>59</v>
      </c>
      <c r="B37" s="163">
        <v>123996</v>
      </c>
      <c r="C37" s="26">
        <v>187006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3.5" customHeight="1" x14ac:dyDescent="0.2">
      <c r="A38" s="6" t="s">
        <v>58</v>
      </c>
      <c r="B38" s="163">
        <v>-9216</v>
      </c>
      <c r="C38" s="29">
        <v>-3440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101" customFormat="1" ht="13.5" customHeight="1" x14ac:dyDescent="0.2">
      <c r="A39" s="6" t="s">
        <v>174</v>
      </c>
      <c r="B39" s="164">
        <v>71048</v>
      </c>
      <c r="C39" s="82">
        <v>15979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1:23" ht="13.5" customHeight="1" x14ac:dyDescent="0.2">
      <c r="A40" s="28" t="s">
        <v>173</v>
      </c>
      <c r="B40" s="163">
        <f>SUM(B33:B39)</f>
        <v>-29603</v>
      </c>
      <c r="C40" s="29">
        <f>SUM(C33:C39)</f>
        <v>15135</v>
      </c>
      <c r="D40" s="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3.5" customHeight="1" x14ac:dyDescent="0.2">
      <c r="A41" s="21"/>
      <c r="B41" s="174"/>
      <c r="C41" s="137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3.5" customHeight="1" x14ac:dyDescent="0.2">
      <c r="A42" s="24" t="s">
        <v>57</v>
      </c>
      <c r="B42" s="174"/>
      <c r="C42" s="13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26" customFormat="1" ht="13.5" customHeight="1" x14ac:dyDescent="0.2">
      <c r="A43" s="6" t="s">
        <v>143</v>
      </c>
      <c r="B43" s="165">
        <v>298500</v>
      </c>
      <c r="C43" s="26">
        <v>0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1:23" ht="13.5" customHeight="1" x14ac:dyDescent="0.2">
      <c r="A44" s="6" t="s">
        <v>142</v>
      </c>
      <c r="B44" s="163">
        <v>-325684</v>
      </c>
      <c r="C44" s="26">
        <v>0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51" customFormat="1" ht="13.5" customHeight="1" x14ac:dyDescent="0.2">
      <c r="A45" s="6" t="s">
        <v>157</v>
      </c>
      <c r="B45" s="163">
        <v>-1500</v>
      </c>
      <c r="C45" s="26">
        <v>0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</row>
    <row r="46" spans="1:23" ht="13.5" customHeight="1" x14ac:dyDescent="0.2">
      <c r="A46" s="6" t="s">
        <v>56</v>
      </c>
      <c r="B46" s="163">
        <v>-5992</v>
      </c>
      <c r="C46" s="26">
        <v>-12083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139" customFormat="1" ht="13.5" customHeight="1" x14ac:dyDescent="0.2">
      <c r="A47" s="6" t="s">
        <v>55</v>
      </c>
      <c r="B47" s="163">
        <v>-10043</v>
      </c>
      <c r="C47" s="26">
        <v>-20181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90" customFormat="1" ht="13.5" customHeight="1" x14ac:dyDescent="0.2">
      <c r="A48" s="62" t="s">
        <v>85</v>
      </c>
      <c r="B48" s="163">
        <v>-2360</v>
      </c>
      <c r="C48" s="29">
        <v>-2213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</row>
    <row r="49" spans="1:23" ht="13.5" customHeight="1" x14ac:dyDescent="0.2">
      <c r="A49" s="6" t="s">
        <v>54</v>
      </c>
      <c r="B49" s="163">
        <f>-16775+12</f>
        <v>-16763</v>
      </c>
      <c r="C49" s="29">
        <v>0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34" customFormat="1" ht="13.5" customHeight="1" x14ac:dyDescent="0.2">
      <c r="A50" s="6" t="s">
        <v>158</v>
      </c>
      <c r="B50" s="164">
        <v>-215735</v>
      </c>
      <c r="C50" s="82"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s="57" customFormat="1" ht="13.5" hidden="1" customHeight="1" x14ac:dyDescent="0.2">
      <c r="A51" s="6" t="s">
        <v>53</v>
      </c>
      <c r="B51" s="164"/>
      <c r="C51" s="82">
        <v>0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3" ht="13.5" customHeight="1" x14ac:dyDescent="0.2">
      <c r="A52" s="9" t="s">
        <v>144</v>
      </c>
      <c r="B52" s="164">
        <f>SUM(B43:B51)</f>
        <v>-279577</v>
      </c>
      <c r="C52" s="82">
        <f>SUM(C43:C51)</f>
        <v>-34477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3.5" customHeight="1" x14ac:dyDescent="0.2">
      <c r="A53" s="21"/>
      <c r="B53" s="174"/>
      <c r="C53" s="13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3.5" customHeight="1" x14ac:dyDescent="0.2">
      <c r="A54" s="20" t="s">
        <v>175</v>
      </c>
      <c r="B54" s="163">
        <f>+B52+B40+B30</f>
        <v>-7035</v>
      </c>
      <c r="C54" s="26">
        <f>+C52+C40+C30</f>
        <v>-50576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3.5" customHeight="1" x14ac:dyDescent="0.2">
      <c r="A55" s="20" t="s">
        <v>52</v>
      </c>
      <c r="B55" s="164">
        <v>305372</v>
      </c>
      <c r="C55" s="82">
        <v>450781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3.5" customHeight="1" x14ac:dyDescent="0.2">
      <c r="A56" s="21"/>
      <c r="B56" s="174"/>
      <c r="C56" s="13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3.5" customHeight="1" thickBot="1" x14ac:dyDescent="0.25">
      <c r="A57" s="20" t="s">
        <v>51</v>
      </c>
      <c r="B57" s="154">
        <f>+B54+B55</f>
        <v>298337</v>
      </c>
      <c r="C57" s="74">
        <f>+C54+C55</f>
        <v>400205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8.75" customHeight="1" thickTop="1" x14ac:dyDescent="0.2">
      <c r="A58" s="21"/>
      <c r="B58" s="75"/>
      <c r="C58" s="13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8.75" customHeight="1" x14ac:dyDescent="0.2">
      <c r="A59" s="21"/>
      <c r="B59" s="81"/>
      <c r="C59" s="138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8.75" customHeight="1" x14ac:dyDescent="0.2">
      <c r="A60" s="21"/>
      <c r="B60" s="91"/>
      <c r="C60" s="13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8.75" customHeight="1" x14ac:dyDescent="0.2">
      <c r="A61" s="21"/>
      <c r="B61" s="91"/>
      <c r="C61" s="138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8.75" customHeight="1" x14ac:dyDescent="0.2">
      <c r="A62" s="21"/>
      <c r="B62" s="91"/>
      <c r="C62" s="9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8.75" customHeight="1" x14ac:dyDescent="0.2">
      <c r="A63" s="21"/>
      <c r="B63" s="91"/>
      <c r="C63" s="9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8.75" customHeight="1" x14ac:dyDescent="0.2">
      <c r="A64" s="21"/>
      <c r="B64" s="75"/>
      <c r="C64" s="137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8.75" customHeight="1" x14ac:dyDescent="0.2">
      <c r="A65" s="21"/>
      <c r="B65" s="75"/>
      <c r="C65" s="137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8.75" customHeight="1" x14ac:dyDescent="0.2">
      <c r="A66" s="21"/>
      <c r="B66" s="75"/>
      <c r="C66" s="137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8.75" customHeight="1" x14ac:dyDescent="0.2">
      <c r="A67" s="21"/>
      <c r="B67" s="75"/>
      <c r="C67" s="13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8.75" customHeight="1" x14ac:dyDescent="0.2">
      <c r="A68" s="21"/>
      <c r="B68" s="75"/>
      <c r="C68" s="137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8.75" customHeight="1" x14ac:dyDescent="0.2">
      <c r="A69" s="21"/>
      <c r="B69" s="75"/>
      <c r="C69" s="137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8.75" customHeight="1" x14ac:dyDescent="0.2">
      <c r="A70" s="21"/>
      <c r="B70" s="75"/>
      <c r="C70" s="137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8.75" customHeight="1" x14ac:dyDescent="0.2">
      <c r="A71" s="21"/>
      <c r="B71" s="75"/>
      <c r="C71" s="13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8.75" customHeight="1" x14ac:dyDescent="0.2">
      <c r="A72" s="21"/>
      <c r="B72" s="75"/>
      <c r="C72" s="13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8.75" customHeight="1" x14ac:dyDescent="0.2">
      <c r="A73" s="21"/>
      <c r="B73" s="75"/>
      <c r="C73" s="13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8.75" customHeight="1" x14ac:dyDescent="0.2">
      <c r="A74" s="21"/>
      <c r="B74" s="75"/>
      <c r="C74" s="13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8.75" customHeight="1" x14ac:dyDescent="0.2">
      <c r="A75" s="21"/>
      <c r="B75" s="75"/>
      <c r="C75" s="13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8.75" customHeight="1" x14ac:dyDescent="0.2">
      <c r="A76" s="21"/>
      <c r="B76" s="21"/>
      <c r="C76" s="138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8.75" customHeight="1" x14ac:dyDescent="0.2">
      <c r="A77" s="21"/>
      <c r="B77" s="21"/>
      <c r="C77" s="138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8.75" customHeight="1" x14ac:dyDescent="0.2">
      <c r="A78" s="21"/>
      <c r="B78" s="21"/>
      <c r="C78" s="138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8.75" customHeight="1" x14ac:dyDescent="0.2">
      <c r="A79" s="21"/>
      <c r="B79" s="21"/>
      <c r="C79" s="138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8.75" customHeight="1" x14ac:dyDescent="0.2">
      <c r="A80" s="21"/>
      <c r="B80" s="21"/>
      <c r="C80" s="138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8.75" customHeight="1" x14ac:dyDescent="0.2">
      <c r="A81" s="21"/>
      <c r="B81" s="21"/>
      <c r="C81" s="138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8.75" customHeight="1" x14ac:dyDescent="0.2">
      <c r="A82" s="21"/>
      <c r="B82" s="21"/>
      <c r="C82" s="138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8.75" customHeight="1" x14ac:dyDescent="0.2">
      <c r="A83" s="21"/>
      <c r="B83" s="21"/>
      <c r="C83" s="138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8.75" customHeight="1" x14ac:dyDescent="0.2">
      <c r="A84" s="21"/>
      <c r="B84" s="21"/>
      <c r="C84" s="138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8.75" customHeight="1" x14ac:dyDescent="0.2">
      <c r="A85" s="21"/>
      <c r="B85" s="21"/>
      <c r="C85" s="138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8.75" customHeight="1" x14ac:dyDescent="0.2">
      <c r="A86" s="21"/>
      <c r="B86" s="21"/>
      <c r="C86" s="138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8.75" customHeight="1" x14ac:dyDescent="0.2">
      <c r="A87" s="21"/>
      <c r="B87" s="21"/>
      <c r="C87" s="138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8.75" customHeight="1" x14ac:dyDescent="0.2">
      <c r="A88" s="21"/>
      <c r="B88" s="21"/>
      <c r="C88" s="138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8.75" customHeight="1" x14ac:dyDescent="0.2">
      <c r="A89" s="21"/>
      <c r="B89" s="21"/>
      <c r="C89" s="138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8.75" customHeight="1" x14ac:dyDescent="0.2">
      <c r="A90" s="21"/>
      <c r="B90" s="21"/>
      <c r="C90" s="138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8.75" customHeight="1" x14ac:dyDescent="0.2">
      <c r="A91" s="21"/>
      <c r="B91" s="21"/>
      <c r="C91" s="138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8.75" customHeight="1" x14ac:dyDescent="0.2">
      <c r="A92" s="21"/>
      <c r="B92" s="21"/>
      <c r="C92" s="138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8.75" customHeight="1" x14ac:dyDescent="0.2">
      <c r="A93" s="21"/>
      <c r="B93" s="21"/>
      <c r="C93" s="138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8.75" customHeight="1" x14ac:dyDescent="0.2">
      <c r="A94" s="21"/>
      <c r="B94" s="21"/>
      <c r="C94" s="138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8.75" customHeight="1" x14ac:dyDescent="0.2">
      <c r="A95" s="21"/>
      <c r="B95" s="21"/>
      <c r="C95" s="138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8.75" customHeight="1" x14ac:dyDescent="0.2">
      <c r="A96" s="21"/>
      <c r="B96" s="21"/>
      <c r="C96" s="138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</sheetData>
  <mergeCells count="3">
    <mergeCell ref="A1:C1"/>
    <mergeCell ref="A2:C2"/>
    <mergeCell ref="A3:C3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F96"/>
  <sheetViews>
    <sheetView workbookViewId="0">
      <selection activeCell="G12" sqref="G12"/>
    </sheetView>
  </sheetViews>
  <sheetFormatPr defaultColWidth="21.5" defaultRowHeight="12.75" x14ac:dyDescent="0.2"/>
  <cols>
    <col min="1" max="1" width="73" style="37" customWidth="1"/>
    <col min="2" max="2" width="2.1640625" style="37" customWidth="1"/>
    <col min="3" max="4" width="15.83203125" style="37" customWidth="1"/>
    <col min="5" max="16384" width="21.5" style="37"/>
  </cols>
  <sheetData>
    <row r="1" spans="1:6" ht="13.5" customHeight="1" x14ac:dyDescent="0.25">
      <c r="A1" s="325" t="s">
        <v>0</v>
      </c>
      <c r="B1" s="326"/>
      <c r="C1" s="326"/>
      <c r="D1" s="326"/>
    </row>
    <row r="2" spans="1:6" ht="13.5" customHeight="1" x14ac:dyDescent="0.25">
      <c r="A2" s="325" t="s">
        <v>75</v>
      </c>
      <c r="B2" s="326"/>
      <c r="C2" s="326"/>
      <c r="D2" s="326"/>
    </row>
    <row r="3" spans="1:6" ht="13.5" customHeight="1" x14ac:dyDescent="0.25">
      <c r="A3" s="325" t="s">
        <v>16</v>
      </c>
      <c r="B3" s="326"/>
      <c r="C3" s="326"/>
      <c r="D3" s="326"/>
    </row>
    <row r="4" spans="1:6" ht="6" customHeight="1" x14ac:dyDescent="0.2"/>
    <row r="5" spans="1:6" ht="18.75" customHeight="1" x14ac:dyDescent="0.2">
      <c r="A5" s="40"/>
      <c r="B5" s="40"/>
      <c r="C5" s="215" t="s">
        <v>166</v>
      </c>
      <c r="D5" s="171" t="s">
        <v>76</v>
      </c>
    </row>
    <row r="6" spans="1:6" ht="12.75" customHeight="1" x14ac:dyDescent="0.2">
      <c r="A6" s="40"/>
      <c r="B6" s="40"/>
      <c r="C6" s="206">
        <v>2017</v>
      </c>
      <c r="D6" s="41">
        <v>2016</v>
      </c>
    </row>
    <row r="7" spans="1:6" ht="18.75" customHeight="1" x14ac:dyDescent="0.2">
      <c r="A7" s="40"/>
      <c r="B7" s="40"/>
      <c r="C7" s="218" t="s">
        <v>4</v>
      </c>
      <c r="D7" s="170"/>
    </row>
    <row r="8" spans="1:6" ht="18.75" customHeight="1" x14ac:dyDescent="0.2">
      <c r="A8" s="40"/>
      <c r="B8" s="40"/>
      <c r="C8" s="219"/>
      <c r="D8" s="44"/>
    </row>
    <row r="9" spans="1:6" s="226" customFormat="1" ht="18.75" customHeight="1" x14ac:dyDescent="0.2">
      <c r="A9" s="225" t="s">
        <v>172</v>
      </c>
      <c r="B9" s="227"/>
      <c r="C9" s="220">
        <v>297137</v>
      </c>
      <c r="D9" s="212">
        <v>0</v>
      </c>
    </row>
    <row r="10" spans="1:6" s="139" customFormat="1" ht="18.75" customHeight="1" x14ac:dyDescent="0.2">
      <c r="A10" s="138" t="s">
        <v>140</v>
      </c>
      <c r="B10" s="140"/>
      <c r="C10" s="228">
        <v>0</v>
      </c>
      <c r="D10" s="229">
        <v>325684</v>
      </c>
      <c r="F10" s="58"/>
    </row>
    <row r="11" spans="1:6" ht="13.5" customHeight="1" x14ac:dyDescent="0.2">
      <c r="A11" s="42" t="s">
        <v>53</v>
      </c>
      <c r="B11" s="40"/>
      <c r="C11" s="221">
        <v>31319</v>
      </c>
      <c r="D11" s="110">
        <v>37195</v>
      </c>
    </row>
    <row r="12" spans="1:6" s="105" customFormat="1" ht="13.5" customHeight="1" x14ac:dyDescent="0.2">
      <c r="A12" s="107" t="s">
        <v>87</v>
      </c>
      <c r="B12" s="106"/>
      <c r="C12" s="222">
        <v>-7286</v>
      </c>
      <c r="D12" s="48">
        <v>0</v>
      </c>
    </row>
    <row r="13" spans="1:6" ht="13.5" customHeight="1" x14ac:dyDescent="0.2">
      <c r="A13" s="40"/>
      <c r="B13" s="40"/>
      <c r="C13" s="46">
        <f>SUM(C9:C12)</f>
        <v>321170</v>
      </c>
      <c r="D13" s="46">
        <f>SUM(D9:D12)</f>
        <v>362879</v>
      </c>
    </row>
    <row r="14" spans="1:6" ht="13.5" customHeight="1" x14ac:dyDescent="0.2">
      <c r="A14" s="327" t="s">
        <v>77</v>
      </c>
      <c r="B14" s="328"/>
      <c r="C14" s="110">
        <v>8566</v>
      </c>
      <c r="D14" s="46">
        <v>11038</v>
      </c>
    </row>
    <row r="15" spans="1:6" ht="13.5" customHeight="1" thickBot="1" x14ac:dyDescent="0.25">
      <c r="A15" s="42" t="s">
        <v>39</v>
      </c>
      <c r="B15" s="40"/>
      <c r="C15" s="49">
        <f>C13-C14</f>
        <v>312604</v>
      </c>
      <c r="D15" s="49">
        <f>D13-D14</f>
        <v>351841</v>
      </c>
    </row>
    <row r="16" spans="1:6" ht="13.5" customHeight="1" thickTop="1" x14ac:dyDescent="0.2">
      <c r="A16" s="40"/>
      <c r="B16" s="40"/>
      <c r="C16" s="219"/>
      <c r="D16" s="119"/>
    </row>
    <row r="17" spans="1:4" ht="13.5" customHeight="1" x14ac:dyDescent="0.2">
      <c r="A17" s="42" t="s">
        <v>78</v>
      </c>
      <c r="C17" s="200"/>
      <c r="D17" s="47"/>
    </row>
    <row r="18" spans="1:4" ht="13.5" customHeight="1" x14ac:dyDescent="0.2">
      <c r="A18" s="107" t="s">
        <v>88</v>
      </c>
      <c r="C18" s="223">
        <f>C13-C12</f>
        <v>328456</v>
      </c>
      <c r="D18" s="45">
        <f>D13-D12</f>
        <v>362879</v>
      </c>
    </row>
    <row r="19" spans="1:4" ht="13.5" customHeight="1" x14ac:dyDescent="0.2">
      <c r="A19" s="42" t="s">
        <v>79</v>
      </c>
      <c r="C19" s="224"/>
      <c r="D19" s="47"/>
    </row>
    <row r="20" spans="1:4" ht="13.5" customHeight="1" x14ac:dyDescent="0.2">
      <c r="A20" s="42" t="s">
        <v>19</v>
      </c>
      <c r="C20" s="110">
        <f>'Balance Sheet'!B11</f>
        <v>298337</v>
      </c>
      <c r="D20" s="46">
        <f>'Balance Sheet'!C11</f>
        <v>305372</v>
      </c>
    </row>
    <row r="21" spans="1:4" ht="13.5" customHeight="1" x14ac:dyDescent="0.2">
      <c r="A21" s="42" t="s">
        <v>20</v>
      </c>
      <c r="C21" s="48">
        <f>'Balance Sheet'!B12</f>
        <v>154629</v>
      </c>
      <c r="D21" s="48">
        <f>'Balance Sheet'!C12</f>
        <v>88072</v>
      </c>
    </row>
    <row r="22" spans="1:4" ht="13.5" customHeight="1" x14ac:dyDescent="0.2">
      <c r="A22" s="40"/>
      <c r="C22" s="110">
        <f>+C20+C21</f>
        <v>452966</v>
      </c>
      <c r="D22" s="46">
        <f>+D20+D21</f>
        <v>393444</v>
      </c>
    </row>
    <row r="23" spans="1:4" ht="13.5" customHeight="1" thickBot="1" x14ac:dyDescent="0.25">
      <c r="A23" s="42" t="s">
        <v>80</v>
      </c>
      <c r="C23" s="49">
        <f>+C18-C22</f>
        <v>-124510</v>
      </c>
      <c r="D23" s="49">
        <f>+D18-D22</f>
        <v>-30565</v>
      </c>
    </row>
    <row r="24" spans="1:4" ht="18.75" customHeight="1" thickTop="1" x14ac:dyDescent="0.2">
      <c r="C24" s="47"/>
      <c r="D24" s="47"/>
    </row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</sheetData>
  <mergeCells count="4">
    <mergeCell ref="A1:D1"/>
    <mergeCell ref="A2:D2"/>
    <mergeCell ref="A3:D3"/>
    <mergeCell ref="A14:B14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6"/>
  <sheetViews>
    <sheetView workbookViewId="0">
      <selection activeCell="P48" sqref="P48"/>
    </sheetView>
  </sheetViews>
  <sheetFormatPr defaultRowHeight="12.75" x14ac:dyDescent="0.2"/>
  <cols>
    <col min="1" max="1" width="60.1640625" style="258" customWidth="1"/>
    <col min="2" max="2" width="14.33203125" style="258" customWidth="1"/>
    <col min="3" max="3" width="9.33203125" style="258"/>
    <col min="4" max="4" width="4.33203125" style="258" customWidth="1"/>
    <col min="5" max="5" width="14.33203125" style="258" customWidth="1"/>
    <col min="6" max="6" width="9.33203125" style="258"/>
    <col min="7" max="7" width="1.5" style="258" customWidth="1"/>
    <col min="8" max="8" width="14.33203125" style="258" customWidth="1"/>
    <col min="9" max="9" width="9.33203125" style="258"/>
    <col min="10" max="10" width="4.33203125" style="258" customWidth="1"/>
    <col min="11" max="11" width="14.33203125" style="258" customWidth="1"/>
    <col min="12" max="16384" width="9.33203125" style="258"/>
  </cols>
  <sheetData>
    <row r="1" spans="1:12" ht="15.75" x14ac:dyDescent="0.25">
      <c r="A1" s="333" t="s">
        <v>0</v>
      </c>
      <c r="B1" s="333"/>
      <c r="C1" s="334"/>
      <c r="D1" s="335"/>
      <c r="E1" s="336"/>
      <c r="F1" s="336"/>
      <c r="G1" s="256"/>
      <c r="H1" s="257"/>
    </row>
    <row r="2" spans="1:12" ht="15.75" x14ac:dyDescent="0.25">
      <c r="A2" s="333" t="s">
        <v>114</v>
      </c>
      <c r="B2" s="333"/>
      <c r="C2" s="334"/>
      <c r="D2" s="335"/>
      <c r="E2" s="335"/>
      <c r="F2" s="334"/>
      <c r="G2" s="256"/>
      <c r="H2" s="257"/>
    </row>
    <row r="3" spans="1:12" ht="15.75" x14ac:dyDescent="0.25">
      <c r="A3" s="333" t="s">
        <v>115</v>
      </c>
      <c r="B3" s="333"/>
      <c r="C3" s="334"/>
      <c r="D3" s="335"/>
      <c r="E3" s="335"/>
      <c r="F3" s="334"/>
      <c r="G3" s="256"/>
      <c r="H3" s="257"/>
    </row>
    <row r="4" spans="1:12" x14ac:dyDescent="0.2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2" x14ac:dyDescent="0.2">
      <c r="A5" s="256"/>
      <c r="B5" s="331" t="s">
        <v>93</v>
      </c>
      <c r="C5" s="332"/>
      <c r="D5" s="331" t="s">
        <v>92</v>
      </c>
      <c r="E5" s="331"/>
      <c r="F5" s="331"/>
      <c r="G5" s="256"/>
      <c r="H5" s="331" t="s">
        <v>93</v>
      </c>
      <c r="I5" s="332"/>
      <c r="J5" s="331" t="s">
        <v>92</v>
      </c>
      <c r="K5" s="331"/>
      <c r="L5" s="331"/>
    </row>
    <row r="6" spans="1:12" ht="25.5" customHeight="1" x14ac:dyDescent="0.2">
      <c r="A6" s="256"/>
      <c r="B6" s="329" t="s">
        <v>167</v>
      </c>
      <c r="C6" s="330"/>
      <c r="D6" s="259" t="s">
        <v>3</v>
      </c>
      <c r="E6" s="329" t="s">
        <v>168</v>
      </c>
      <c r="F6" s="329"/>
      <c r="G6" s="256"/>
      <c r="H6" s="329" t="s">
        <v>169</v>
      </c>
      <c r="I6" s="330"/>
      <c r="J6" s="259" t="s">
        <v>3</v>
      </c>
      <c r="K6" s="329" t="s">
        <v>170</v>
      </c>
      <c r="L6" s="329"/>
    </row>
    <row r="7" spans="1:12" x14ac:dyDescent="0.2">
      <c r="A7" s="256"/>
      <c r="B7" s="260" t="s">
        <v>4</v>
      </c>
      <c r="C7" s="261"/>
      <c r="D7" s="262"/>
      <c r="E7" s="260" t="s">
        <v>4</v>
      </c>
      <c r="F7" s="262"/>
      <c r="G7" s="263"/>
      <c r="H7" s="260" t="s">
        <v>4</v>
      </c>
      <c r="I7" s="261"/>
      <c r="J7" s="262"/>
      <c r="K7" s="260" t="s">
        <v>4</v>
      </c>
      <c r="L7" s="262"/>
    </row>
    <row r="8" spans="1:12" ht="12.75" customHeight="1" x14ac:dyDescent="0.2">
      <c r="A8" s="264" t="s">
        <v>116</v>
      </c>
      <c r="B8" s="265"/>
      <c r="C8" s="266"/>
      <c r="D8" s="267"/>
      <c r="E8" s="268"/>
      <c r="F8" s="268"/>
      <c r="G8" s="256"/>
      <c r="H8" s="265"/>
      <c r="I8" s="266"/>
      <c r="J8" s="267"/>
      <c r="K8" s="268"/>
      <c r="L8" s="268"/>
    </row>
    <row r="9" spans="1:12" ht="12.75" customHeight="1" x14ac:dyDescent="0.2">
      <c r="A9" s="269" t="s">
        <v>117</v>
      </c>
      <c r="B9" s="238">
        <v>21.712965970000003</v>
      </c>
      <c r="C9" s="270"/>
      <c r="D9" s="271"/>
      <c r="E9" s="235">
        <v>22.767134809999998</v>
      </c>
      <c r="F9" s="234"/>
      <c r="G9" s="256"/>
      <c r="H9" s="238">
        <v>61.130727850000014</v>
      </c>
      <c r="I9" s="270"/>
      <c r="J9" s="271"/>
      <c r="K9" s="238">
        <v>54.911455959999998</v>
      </c>
      <c r="L9" s="234"/>
    </row>
    <row r="10" spans="1:12" ht="12.75" customHeight="1" x14ac:dyDescent="0.2">
      <c r="A10" s="269"/>
      <c r="B10" s="230"/>
      <c r="C10" s="272"/>
      <c r="D10" s="234"/>
      <c r="E10" s="234"/>
      <c r="F10" s="234"/>
      <c r="G10" s="256"/>
      <c r="H10" s="230"/>
      <c r="I10" s="272"/>
      <c r="J10" s="234"/>
      <c r="K10" s="230"/>
      <c r="L10" s="234"/>
    </row>
    <row r="11" spans="1:12" ht="12.75" customHeight="1" x14ac:dyDescent="0.2">
      <c r="A11" s="269" t="s">
        <v>118</v>
      </c>
      <c r="B11" s="231">
        <v>271.70794793000005</v>
      </c>
      <c r="C11" s="273">
        <f>ROUND(B11/B9,2)</f>
        <v>12.51</v>
      </c>
      <c r="D11" s="274"/>
      <c r="E11" s="236">
        <v>291.18530883</v>
      </c>
      <c r="F11" s="275">
        <f>ROUND(E11/E9,2)</f>
        <v>12.79</v>
      </c>
      <c r="G11" s="256"/>
      <c r="H11" s="231">
        <v>766.87472872000001</v>
      </c>
      <c r="I11" s="273">
        <f>ROUND(H11/H9,2)</f>
        <v>12.54</v>
      </c>
      <c r="J11" s="274"/>
      <c r="K11" s="231">
        <v>714.15982099999997</v>
      </c>
      <c r="L11" s="275">
        <f>ROUND(K11/K9,2)</f>
        <v>13.01</v>
      </c>
    </row>
    <row r="12" spans="1:12" ht="12.75" customHeight="1" x14ac:dyDescent="0.2">
      <c r="A12" s="269" t="s">
        <v>119</v>
      </c>
      <c r="B12" s="237">
        <v>223.07874669999998</v>
      </c>
      <c r="C12" s="276">
        <f>ROUND(B12/B9,2)</f>
        <v>10.27</v>
      </c>
      <c r="D12" s="274"/>
      <c r="E12" s="237">
        <v>212.62395349000002</v>
      </c>
      <c r="F12" s="277">
        <f>ROUND(E12/E9,2)</f>
        <v>9.34</v>
      </c>
      <c r="G12" s="256"/>
      <c r="H12" s="237">
        <v>639.11488372000008</v>
      </c>
      <c r="I12" s="276">
        <f>ROUND(H12/H9,2)</f>
        <v>10.45</v>
      </c>
      <c r="J12" s="274"/>
      <c r="K12" s="237">
        <v>601.53477774999999</v>
      </c>
      <c r="L12" s="277">
        <f>ROUND(K12/K9,2)</f>
        <v>10.95</v>
      </c>
    </row>
    <row r="13" spans="1:12" ht="12.75" customHeight="1" x14ac:dyDescent="0.2">
      <c r="A13" s="269" t="s">
        <v>120</v>
      </c>
      <c r="B13" s="238">
        <f>B11-B12</f>
        <v>48.629201230000064</v>
      </c>
      <c r="C13" s="278">
        <f>C11-C12</f>
        <v>2.2400000000000002</v>
      </c>
      <c r="D13" s="274"/>
      <c r="E13" s="238">
        <f>E11-E12</f>
        <v>78.561355339999977</v>
      </c>
      <c r="F13" s="279">
        <f>F11-F12</f>
        <v>3.4499999999999993</v>
      </c>
      <c r="G13" s="256"/>
      <c r="H13" s="238">
        <f>H11-H12</f>
        <v>127.75984499999993</v>
      </c>
      <c r="I13" s="278">
        <f>I11-I12</f>
        <v>2.09</v>
      </c>
      <c r="J13" s="274"/>
      <c r="K13" s="238">
        <f>K11-K12</f>
        <v>112.62504324999998</v>
      </c>
      <c r="L13" s="279">
        <f>L11-L12</f>
        <v>2.0600000000000005</v>
      </c>
    </row>
    <row r="14" spans="1:12" ht="12.75" customHeight="1" x14ac:dyDescent="0.2">
      <c r="A14" s="269"/>
      <c r="B14" s="230"/>
      <c r="C14" s="272"/>
      <c r="D14" s="274"/>
      <c r="E14" s="230"/>
      <c r="F14" s="230"/>
      <c r="G14" s="256"/>
      <c r="H14" s="230"/>
      <c r="I14" s="272"/>
      <c r="J14" s="274"/>
      <c r="K14" s="230"/>
      <c r="L14" s="230"/>
    </row>
    <row r="15" spans="1:12" ht="12.75" customHeight="1" x14ac:dyDescent="0.2">
      <c r="A15" s="264" t="s">
        <v>121</v>
      </c>
      <c r="B15" s="265"/>
      <c r="C15" s="266"/>
      <c r="D15" s="267"/>
      <c r="E15" s="268"/>
      <c r="F15" s="268"/>
      <c r="G15" s="256"/>
      <c r="H15" s="265"/>
      <c r="I15" s="266"/>
      <c r="J15" s="267"/>
      <c r="K15" s="268"/>
      <c r="L15" s="268"/>
    </row>
    <row r="16" spans="1:12" ht="12.75" customHeight="1" x14ac:dyDescent="0.2">
      <c r="A16" s="269" t="s">
        <v>117</v>
      </c>
      <c r="B16" s="238">
        <v>2.22086549</v>
      </c>
      <c r="C16" s="272"/>
      <c r="D16" s="274"/>
      <c r="E16" s="235">
        <v>2.2204274099999997</v>
      </c>
      <c r="F16" s="234"/>
      <c r="G16" s="256"/>
      <c r="H16" s="238">
        <v>6.3847882200000008</v>
      </c>
      <c r="I16" s="272"/>
      <c r="J16" s="274"/>
      <c r="K16" s="238">
        <v>6.6919557700000007</v>
      </c>
      <c r="L16" s="234"/>
    </row>
    <row r="17" spans="1:12" ht="12.75" customHeight="1" x14ac:dyDescent="0.2">
      <c r="A17" s="269"/>
      <c r="B17" s="230"/>
      <c r="C17" s="272"/>
      <c r="D17" s="234"/>
      <c r="E17" s="234"/>
      <c r="F17" s="234"/>
      <c r="G17" s="256"/>
      <c r="H17" s="230"/>
      <c r="I17" s="272"/>
      <c r="J17" s="234"/>
      <c r="K17" s="230"/>
      <c r="L17" s="234"/>
    </row>
    <row r="18" spans="1:12" ht="12.75" customHeight="1" x14ac:dyDescent="0.2">
      <c r="A18" s="269" t="s">
        <v>118</v>
      </c>
      <c r="B18" s="231">
        <v>196.77630450000001</v>
      </c>
      <c r="C18" s="273">
        <f>ROUND(B18/B16,2)</f>
        <v>88.6</v>
      </c>
      <c r="D18" s="274"/>
      <c r="E18" s="236">
        <v>122.93416722000001</v>
      </c>
      <c r="F18" s="275">
        <f>ROUND(E18/E16,2)</f>
        <v>55.37</v>
      </c>
      <c r="G18" s="256"/>
      <c r="H18" s="231">
        <v>574.51072907000002</v>
      </c>
      <c r="I18" s="273">
        <f>ROUND(H18/H16,2)</f>
        <v>89.98</v>
      </c>
      <c r="J18" s="274"/>
      <c r="K18" s="231">
        <v>355.67947529999998</v>
      </c>
      <c r="L18" s="275">
        <f>ROUND(K18/K16,2)</f>
        <v>53.15</v>
      </c>
    </row>
    <row r="19" spans="1:12" ht="12.75" customHeight="1" x14ac:dyDescent="0.2">
      <c r="A19" s="269" t="s">
        <v>119</v>
      </c>
      <c r="B19" s="237">
        <v>143.15113161000002</v>
      </c>
      <c r="C19" s="276">
        <f>ROUND(B19/B16,2)</f>
        <v>64.459999999999994</v>
      </c>
      <c r="D19" s="274"/>
      <c r="E19" s="237">
        <v>113.87708443</v>
      </c>
      <c r="F19" s="277">
        <f>ROUND(E19/E16,2)</f>
        <v>51.29</v>
      </c>
      <c r="G19" s="256"/>
      <c r="H19" s="237">
        <v>390.18498025999997</v>
      </c>
      <c r="I19" s="276">
        <f>ROUND(H19/H16,2)</f>
        <v>61.11</v>
      </c>
      <c r="J19" s="274"/>
      <c r="K19" s="237">
        <v>343.95588827</v>
      </c>
      <c r="L19" s="277">
        <f>ROUND(K19/K16,2)</f>
        <v>51.4</v>
      </c>
    </row>
    <row r="20" spans="1:12" ht="12.75" customHeight="1" x14ac:dyDescent="0.2">
      <c r="A20" s="269" t="s">
        <v>120</v>
      </c>
      <c r="B20" s="238">
        <f>B18-B19</f>
        <v>53.625172889999988</v>
      </c>
      <c r="C20" s="278">
        <f>C18-C19</f>
        <v>24.14</v>
      </c>
      <c r="D20" s="274"/>
      <c r="E20" s="238">
        <f>ROUND(E18-E19,1)</f>
        <v>9.1</v>
      </c>
      <c r="F20" s="279">
        <f>F18-F19</f>
        <v>4.0799999999999983</v>
      </c>
      <c r="G20" s="256"/>
      <c r="H20" s="238">
        <f>H18-H19</f>
        <v>184.32574881000005</v>
      </c>
      <c r="I20" s="278">
        <f>I18-I19</f>
        <v>28.870000000000005</v>
      </c>
      <c r="J20" s="274"/>
      <c r="K20" s="238">
        <f>K18-K19</f>
        <v>11.723587029999976</v>
      </c>
      <c r="L20" s="279">
        <f>L18-L19</f>
        <v>1.75</v>
      </c>
    </row>
    <row r="21" spans="1:12" ht="12.75" customHeight="1" x14ac:dyDescent="0.2">
      <c r="A21" s="264"/>
      <c r="B21" s="265"/>
      <c r="C21" s="266"/>
      <c r="D21" s="267"/>
      <c r="E21" s="265"/>
      <c r="F21" s="265"/>
      <c r="G21" s="280"/>
      <c r="H21" s="265"/>
      <c r="I21" s="266"/>
      <c r="J21" s="267"/>
      <c r="K21" s="265"/>
      <c r="L21" s="265"/>
    </row>
    <row r="22" spans="1:12" ht="12.75" customHeight="1" x14ac:dyDescent="0.2">
      <c r="A22" s="264" t="s">
        <v>122</v>
      </c>
      <c r="B22" s="265"/>
      <c r="C22" s="266"/>
      <c r="D22" s="267"/>
      <c r="E22" s="268"/>
      <c r="F22" s="268"/>
      <c r="G22" s="256"/>
      <c r="H22" s="265"/>
      <c r="I22" s="266"/>
      <c r="J22" s="267"/>
      <c r="K22" s="268"/>
      <c r="L22" s="268"/>
    </row>
    <row r="23" spans="1:12" ht="12.75" customHeight="1" x14ac:dyDescent="0.2">
      <c r="A23" s="269" t="s">
        <v>117</v>
      </c>
      <c r="B23" s="238">
        <v>2.3259114400000001</v>
      </c>
      <c r="C23" s="272"/>
      <c r="D23" s="274"/>
      <c r="E23" s="235">
        <v>2.46848907</v>
      </c>
      <c r="F23" s="234"/>
      <c r="G23" s="256"/>
      <c r="H23" s="238">
        <v>6.9425805899999995</v>
      </c>
      <c r="I23" s="272"/>
      <c r="J23" s="274"/>
      <c r="K23" s="238">
        <v>5.1807507800000003</v>
      </c>
      <c r="L23" s="234"/>
    </row>
    <row r="24" spans="1:12" ht="12.75" customHeight="1" x14ac:dyDescent="0.2">
      <c r="A24" s="269"/>
      <c r="B24" s="230"/>
      <c r="C24" s="272"/>
      <c r="D24" s="234"/>
      <c r="E24" s="234"/>
      <c r="F24" s="234"/>
      <c r="G24" s="256"/>
      <c r="H24" s="230"/>
      <c r="I24" s="272"/>
      <c r="J24" s="234"/>
      <c r="K24" s="230"/>
      <c r="L24" s="234"/>
    </row>
    <row r="25" spans="1:12" ht="12.75" customHeight="1" x14ac:dyDescent="0.2">
      <c r="A25" s="269" t="s">
        <v>118</v>
      </c>
      <c r="B25" s="231">
        <v>81.601800859999997</v>
      </c>
      <c r="C25" s="273">
        <f>ROUND(B25/B23,2)</f>
        <v>35.08</v>
      </c>
      <c r="D25" s="274"/>
      <c r="E25" s="236">
        <v>85.204805199999996</v>
      </c>
      <c r="F25" s="275">
        <f>ROUND(E25/E23,2)</f>
        <v>34.520000000000003</v>
      </c>
      <c r="G25" s="256"/>
      <c r="H25" s="231">
        <v>240.66568745999999</v>
      </c>
      <c r="I25" s="273">
        <f>ROUND(H25/H23,2)</f>
        <v>34.67</v>
      </c>
      <c r="J25" s="274"/>
      <c r="K25" s="231">
        <v>187.35153322000002</v>
      </c>
      <c r="L25" s="275">
        <f>ROUND(K25/K23,2)</f>
        <v>36.159999999999997</v>
      </c>
    </row>
    <row r="26" spans="1:12" ht="12.75" customHeight="1" x14ac:dyDescent="0.2">
      <c r="A26" s="269" t="s">
        <v>119</v>
      </c>
      <c r="B26" s="237">
        <v>60.592557859999999</v>
      </c>
      <c r="C26" s="276">
        <f>ROUND(B26/B23,2)</f>
        <v>26.05</v>
      </c>
      <c r="D26" s="274"/>
      <c r="E26" s="237">
        <v>57.010039340000006</v>
      </c>
      <c r="F26" s="277">
        <f>ROUND(E26/E23,2)</f>
        <v>23.1</v>
      </c>
      <c r="G26" s="256"/>
      <c r="H26" s="237">
        <v>166.47036428000001</v>
      </c>
      <c r="I26" s="276">
        <f>ROUND(H26/H23,2)</f>
        <v>23.98</v>
      </c>
      <c r="J26" s="274"/>
      <c r="K26" s="237">
        <v>156.89497623999998</v>
      </c>
      <c r="L26" s="277">
        <f>ROUND(K26/K23,2)</f>
        <v>30.28</v>
      </c>
    </row>
    <row r="27" spans="1:12" ht="12.75" customHeight="1" x14ac:dyDescent="0.2">
      <c r="A27" s="269" t="s">
        <v>120</v>
      </c>
      <c r="B27" s="238">
        <f>B25-B26</f>
        <v>21.009242999999998</v>
      </c>
      <c r="C27" s="278">
        <f>C25-C26</f>
        <v>9.0299999999999976</v>
      </c>
      <c r="D27" s="274"/>
      <c r="E27" s="238">
        <f>E25-E26</f>
        <v>28.19476585999999</v>
      </c>
      <c r="F27" s="279">
        <f>F25-F26</f>
        <v>11.420000000000002</v>
      </c>
      <c r="G27" s="256"/>
      <c r="H27" s="238">
        <f>H25-H26</f>
        <v>74.195323179999974</v>
      </c>
      <c r="I27" s="278">
        <f>I25-I26</f>
        <v>10.690000000000001</v>
      </c>
      <c r="J27" s="274"/>
      <c r="K27" s="238">
        <f>K25-K26</f>
        <v>30.456556980000045</v>
      </c>
      <c r="L27" s="279">
        <f>L25-L26</f>
        <v>5.8799999999999955</v>
      </c>
    </row>
    <row r="28" spans="1:12" ht="12.75" customHeight="1" x14ac:dyDescent="0.2">
      <c r="A28" s="264"/>
      <c r="B28" s="265"/>
      <c r="C28" s="266"/>
      <c r="D28" s="267"/>
      <c r="E28" s="265"/>
      <c r="F28" s="265"/>
      <c r="G28" s="280"/>
      <c r="H28" s="265"/>
      <c r="I28" s="266"/>
      <c r="J28" s="267"/>
      <c r="K28" s="265"/>
      <c r="L28" s="265"/>
    </row>
    <row r="29" spans="1:12" ht="12.75" customHeight="1" x14ac:dyDescent="0.2">
      <c r="A29" s="264" t="s">
        <v>123</v>
      </c>
      <c r="B29" s="231">
        <f>B13+B20+B27</f>
        <v>123.26361712000005</v>
      </c>
      <c r="C29" s="266"/>
      <c r="D29" s="267"/>
      <c r="E29" s="231">
        <f>E13+E20+E27</f>
        <v>115.85612119999996</v>
      </c>
      <c r="F29" s="265"/>
      <c r="G29" s="280"/>
      <c r="H29" s="231">
        <f>H13+H20+H27</f>
        <v>386.28091698999992</v>
      </c>
      <c r="I29" s="266"/>
      <c r="J29" s="267"/>
      <c r="K29" s="231">
        <f>K13+K20+K27</f>
        <v>154.80518726</v>
      </c>
      <c r="L29" s="265"/>
    </row>
    <row r="30" spans="1:12" ht="12.75" customHeight="1" x14ac:dyDescent="0.2">
      <c r="A30" s="264"/>
      <c r="B30" s="265"/>
      <c r="C30" s="266"/>
      <c r="D30" s="267"/>
      <c r="E30" s="265"/>
      <c r="F30" s="265"/>
      <c r="G30" s="280"/>
      <c r="H30" s="265"/>
      <c r="I30" s="266"/>
      <c r="J30" s="267"/>
      <c r="K30" s="265"/>
      <c r="L30" s="265"/>
    </row>
    <row r="31" spans="1:12" ht="12.75" customHeight="1" x14ac:dyDescent="0.2">
      <c r="A31" s="264" t="s">
        <v>10</v>
      </c>
      <c r="B31" s="238">
        <v>-21.052420180000002</v>
      </c>
      <c r="C31" s="266"/>
      <c r="D31" s="274"/>
      <c r="E31" s="238">
        <v>-20.497636739999997</v>
      </c>
      <c r="F31" s="265"/>
      <c r="G31" s="280"/>
      <c r="H31" s="238">
        <v>-63.721093400000001</v>
      </c>
      <c r="I31" s="266"/>
      <c r="J31" s="274"/>
      <c r="K31" s="238">
        <v>-59.342982730000003</v>
      </c>
      <c r="L31" s="265"/>
    </row>
    <row r="32" spans="1:12" ht="12.75" customHeight="1" x14ac:dyDescent="0.2">
      <c r="A32" s="264" t="s">
        <v>124</v>
      </c>
      <c r="B32" s="238">
        <v>0</v>
      </c>
      <c r="C32" s="266"/>
      <c r="D32" s="274"/>
      <c r="E32" s="238">
        <v>0</v>
      </c>
      <c r="F32" s="265"/>
      <c r="G32" s="280"/>
      <c r="H32" s="238">
        <v>0</v>
      </c>
      <c r="I32" s="266"/>
      <c r="J32" s="274"/>
      <c r="K32" s="238">
        <v>-1.6285000000000001</v>
      </c>
      <c r="L32" s="265"/>
    </row>
    <row r="33" spans="1:12" ht="12.75" customHeight="1" x14ac:dyDescent="0.2">
      <c r="A33" s="264" t="s">
        <v>53</v>
      </c>
      <c r="B33" s="237">
        <v>2.0603416200000502</v>
      </c>
      <c r="C33" s="266"/>
      <c r="D33" s="267"/>
      <c r="E33" s="237">
        <v>-5.9828207399999522</v>
      </c>
      <c r="F33" s="265"/>
      <c r="G33" s="280"/>
      <c r="H33" s="237">
        <v>-2.4225460999999924</v>
      </c>
      <c r="I33" s="266"/>
      <c r="J33" s="267"/>
      <c r="K33" s="237">
        <v>-6.5305135699999344</v>
      </c>
      <c r="L33" s="265"/>
    </row>
    <row r="34" spans="1:12" ht="12.75" customHeight="1" x14ac:dyDescent="0.2">
      <c r="A34" s="264"/>
      <c r="B34" s="265"/>
      <c r="C34" s="266"/>
      <c r="D34" s="267"/>
      <c r="E34" s="265"/>
      <c r="F34" s="265"/>
      <c r="G34" s="280"/>
      <c r="H34" s="265"/>
      <c r="I34" s="266"/>
      <c r="J34" s="267"/>
      <c r="K34" s="265"/>
      <c r="L34" s="265"/>
    </row>
    <row r="35" spans="1:12" ht="12.75" customHeight="1" thickBot="1" x14ac:dyDescent="0.25">
      <c r="A35" s="264" t="s">
        <v>90</v>
      </c>
      <c r="B35" s="281">
        <f>SUM(B29:B33)</f>
        <v>104.2715385600001</v>
      </c>
      <c r="C35" s="266"/>
      <c r="D35" s="267"/>
      <c r="E35" s="281">
        <f>SUM(E29:E33)</f>
        <v>89.37566372000002</v>
      </c>
      <c r="F35" s="265"/>
      <c r="G35" s="280"/>
      <c r="H35" s="281">
        <f>SUM(H29:H33)</f>
        <v>320.13727748999997</v>
      </c>
      <c r="I35" s="266"/>
      <c r="J35" s="267"/>
      <c r="K35" s="281">
        <f>SUM(K29:K33)</f>
        <v>87.303190960000052</v>
      </c>
      <c r="L35" s="265"/>
    </row>
    <row r="36" spans="1:12" ht="12.75" customHeight="1" thickTop="1" x14ac:dyDescent="0.2">
      <c r="A36" s="264"/>
      <c r="B36" s="257"/>
      <c r="C36" s="265"/>
      <c r="D36" s="267"/>
      <c r="E36" s="265"/>
      <c r="F36" s="265"/>
      <c r="G36" s="280"/>
      <c r="H36" s="257"/>
      <c r="I36" s="265"/>
      <c r="J36" s="267"/>
      <c r="K36" s="265"/>
      <c r="L36" s="265"/>
    </row>
    <row r="37" spans="1:12" ht="12.75" customHeight="1" x14ac:dyDescent="0.2">
      <c r="A37" s="264"/>
      <c r="B37" s="265"/>
      <c r="C37" s="265"/>
      <c r="D37" s="267"/>
      <c r="E37" s="265"/>
      <c r="F37" s="265"/>
      <c r="G37" s="280"/>
      <c r="H37" s="265"/>
      <c r="I37" s="265"/>
      <c r="J37" s="267"/>
      <c r="K37" s="265"/>
      <c r="L37" s="265"/>
    </row>
    <row r="38" spans="1:12" ht="12.75" customHeight="1" x14ac:dyDescent="0.2">
      <c r="A38" s="282" t="s">
        <v>47</v>
      </c>
      <c r="B38" s="331" t="s">
        <v>93</v>
      </c>
      <c r="C38" s="332"/>
      <c r="D38" s="331" t="s">
        <v>92</v>
      </c>
      <c r="E38" s="331"/>
      <c r="F38" s="331"/>
      <c r="G38" s="280"/>
      <c r="H38" s="331" t="s">
        <v>93</v>
      </c>
      <c r="I38" s="332"/>
      <c r="J38" s="331" t="s">
        <v>92</v>
      </c>
      <c r="K38" s="331"/>
      <c r="L38" s="331"/>
    </row>
    <row r="39" spans="1:12" ht="25.5" customHeight="1" x14ac:dyDescent="0.2">
      <c r="A39" s="264"/>
      <c r="B39" s="329" t="str">
        <f>B6</f>
        <v>Three Months  Ended            September 30, 2017</v>
      </c>
      <c r="C39" s="330"/>
      <c r="D39" s="259" t="s">
        <v>3</v>
      </c>
      <c r="E39" s="329" t="str">
        <f>E6</f>
        <v>Three Months Ended               September 30, 2016</v>
      </c>
      <c r="F39" s="329"/>
      <c r="G39" s="280"/>
      <c r="H39" s="329" t="str">
        <f>H6</f>
        <v>Nine Months Ended              September 30, 2017</v>
      </c>
      <c r="I39" s="330"/>
      <c r="J39" s="259" t="s">
        <v>3</v>
      </c>
      <c r="K39" s="329" t="str">
        <f>K6</f>
        <v>Nine Months Ended              September 30, 2016</v>
      </c>
      <c r="L39" s="329"/>
    </row>
    <row r="40" spans="1:12" ht="12.75" customHeight="1" x14ac:dyDescent="0.2">
      <c r="A40" s="264" t="s">
        <v>125</v>
      </c>
      <c r="B40" s="231">
        <f>B11+B18+B25</f>
        <v>550.08605329000011</v>
      </c>
      <c r="C40" s="283"/>
      <c r="D40" s="267"/>
      <c r="E40" s="231">
        <f>E11+E18+E25</f>
        <v>499.32428125000001</v>
      </c>
      <c r="F40" s="265"/>
      <c r="G40" s="280"/>
      <c r="H40" s="231">
        <f>H11+H18+H25</f>
        <v>1582.0511452500002</v>
      </c>
      <c r="I40" s="283"/>
      <c r="J40" s="267"/>
      <c r="K40" s="231">
        <f>K11+K18+K25</f>
        <v>1257.1908295199999</v>
      </c>
      <c r="L40" s="265"/>
    </row>
    <row r="41" spans="1:12" ht="12.75" customHeight="1" x14ac:dyDescent="0.2">
      <c r="A41" s="264" t="s">
        <v>74</v>
      </c>
      <c r="B41" s="238">
        <v>59.714275370000003</v>
      </c>
      <c r="C41" s="266"/>
      <c r="D41" s="267"/>
      <c r="E41" s="238">
        <v>46.335634660000004</v>
      </c>
      <c r="F41" s="265"/>
      <c r="G41" s="280"/>
      <c r="H41" s="238">
        <v>178.53955257000001</v>
      </c>
      <c r="I41" s="266"/>
      <c r="J41" s="267"/>
      <c r="K41" s="238">
        <v>121.67404450000002</v>
      </c>
      <c r="L41" s="265"/>
    </row>
    <row r="42" spans="1:12" ht="12.75" customHeight="1" x14ac:dyDescent="0.2">
      <c r="A42" s="256" t="s">
        <v>126</v>
      </c>
      <c r="B42" s="232">
        <v>1.865E-2</v>
      </c>
      <c r="C42" s="284"/>
      <c r="D42" s="285"/>
      <c r="E42" s="240">
        <v>0.13244999999999998</v>
      </c>
      <c r="F42" s="286"/>
      <c r="G42" s="256"/>
      <c r="H42" s="232">
        <v>1.865E-2</v>
      </c>
      <c r="I42" s="284"/>
      <c r="J42" s="285"/>
      <c r="K42" s="238">
        <v>0.47549999999999998</v>
      </c>
      <c r="L42" s="286"/>
    </row>
    <row r="43" spans="1:12" ht="12.75" customHeight="1" x14ac:dyDescent="0.2">
      <c r="A43" s="256" t="s">
        <v>127</v>
      </c>
      <c r="B43" s="233">
        <v>3.7190213399999776</v>
      </c>
      <c r="C43" s="284"/>
      <c r="D43" s="285"/>
      <c r="E43" s="239">
        <v>4.5126340899999482</v>
      </c>
      <c r="F43" s="286"/>
      <c r="G43" s="256"/>
      <c r="H43" s="233">
        <v>3.7696521799999756</v>
      </c>
      <c r="I43" s="284"/>
      <c r="J43" s="285"/>
      <c r="K43" s="233">
        <v>19.368625979999955</v>
      </c>
      <c r="L43" s="286"/>
    </row>
    <row r="44" spans="1:12" ht="12.75" customHeight="1" x14ac:dyDescent="0.2">
      <c r="A44" s="256" t="s">
        <v>5</v>
      </c>
      <c r="B44" s="231">
        <f>SUM(B40:B43)</f>
        <v>613.53800000000001</v>
      </c>
      <c r="C44" s="287"/>
      <c r="D44" s="288"/>
      <c r="E44" s="231">
        <f>SUM(E40:E43)</f>
        <v>550.30499999999984</v>
      </c>
      <c r="F44" s="289"/>
      <c r="G44" s="257"/>
      <c r="H44" s="231">
        <f>SUM(H40:H43)</f>
        <v>1764.3790000000001</v>
      </c>
      <c r="I44" s="287"/>
      <c r="J44" s="288"/>
      <c r="K44" s="231">
        <f>SUM(K40:K43)</f>
        <v>1398.7089999999998</v>
      </c>
      <c r="L44" s="289"/>
    </row>
    <row r="45" spans="1:12" ht="12.75" customHeight="1" x14ac:dyDescent="0.2">
      <c r="A45" s="256"/>
      <c r="B45" s="231"/>
      <c r="C45" s="290"/>
      <c r="D45" s="288"/>
      <c r="E45" s="231"/>
      <c r="F45" s="289"/>
      <c r="G45" s="257"/>
      <c r="H45" s="231"/>
      <c r="I45" s="290"/>
      <c r="J45" s="288"/>
      <c r="K45" s="231"/>
      <c r="L45" s="289"/>
    </row>
    <row r="46" spans="1:12" ht="12.75" customHeight="1" x14ac:dyDescent="0.2">
      <c r="A46" s="301" t="s">
        <v>128</v>
      </c>
      <c r="B46" s="231"/>
      <c r="C46" s="290"/>
      <c r="D46" s="288"/>
      <c r="E46" s="231"/>
      <c r="F46" s="289"/>
      <c r="G46" s="257"/>
      <c r="H46" s="231"/>
      <c r="I46" s="290"/>
      <c r="J46" s="288"/>
      <c r="K46" s="231"/>
      <c r="L46" s="289"/>
    </row>
    <row r="47" spans="1:12" ht="12.75" customHeight="1" x14ac:dyDescent="0.2">
      <c r="A47" s="301" t="s">
        <v>182</v>
      </c>
      <c r="B47" s="231"/>
      <c r="C47" s="290"/>
      <c r="D47" s="288"/>
      <c r="E47" s="231"/>
      <c r="F47" s="289"/>
      <c r="G47" s="257"/>
      <c r="H47" s="231"/>
      <c r="I47" s="290"/>
      <c r="J47" s="288"/>
      <c r="K47" s="231"/>
      <c r="L47" s="289"/>
    </row>
    <row r="48" spans="1:12" ht="12.75" customHeight="1" x14ac:dyDescent="0.2">
      <c r="A48" s="301" t="s">
        <v>183</v>
      </c>
      <c r="B48" s="231"/>
      <c r="C48" s="290"/>
      <c r="D48" s="288"/>
      <c r="E48" s="231"/>
      <c r="F48" s="289"/>
      <c r="G48" s="257"/>
      <c r="H48" s="231"/>
      <c r="I48" s="290"/>
      <c r="J48" s="288"/>
      <c r="K48" s="231"/>
      <c r="L48" s="289"/>
    </row>
    <row r="49" spans="1:12" ht="12.75" customHeight="1" x14ac:dyDescent="0.2">
      <c r="A49" s="301"/>
      <c r="B49" s="231"/>
      <c r="C49" s="290"/>
      <c r="D49" s="288"/>
      <c r="E49" s="231"/>
      <c r="F49" s="289"/>
      <c r="G49" s="257"/>
      <c r="H49" s="231"/>
      <c r="I49" s="290"/>
      <c r="J49" s="288"/>
      <c r="K49" s="231"/>
      <c r="L49" s="289"/>
    </row>
    <row r="50" spans="1:12" ht="12.75" customHeight="1" x14ac:dyDescent="0.2">
      <c r="A50" s="256"/>
      <c r="B50" s="231"/>
      <c r="C50" s="290"/>
      <c r="D50" s="288"/>
      <c r="E50" s="231"/>
      <c r="F50" s="289"/>
      <c r="H50" s="231"/>
      <c r="I50" s="290"/>
      <c r="J50" s="288"/>
      <c r="K50" s="231"/>
      <c r="L50" s="289"/>
    </row>
    <row r="51" spans="1:12" ht="12.75" customHeight="1" x14ac:dyDescent="0.2">
      <c r="A51" s="291"/>
      <c r="B51" s="331" t="s">
        <v>93</v>
      </c>
      <c r="C51" s="332"/>
      <c r="D51" s="331" t="s">
        <v>92</v>
      </c>
      <c r="E51" s="331"/>
      <c r="F51" s="331"/>
      <c r="H51" s="331" t="s">
        <v>93</v>
      </c>
      <c r="I51" s="332"/>
      <c r="J51" s="331" t="s">
        <v>92</v>
      </c>
      <c r="K51" s="331"/>
      <c r="L51" s="331"/>
    </row>
    <row r="52" spans="1:12" ht="25.5" customHeight="1" x14ac:dyDescent="0.2">
      <c r="A52" s="257"/>
      <c r="B52" s="329" t="str">
        <f>B6</f>
        <v>Three Months  Ended            September 30, 2017</v>
      </c>
      <c r="C52" s="330"/>
      <c r="D52" s="259" t="s">
        <v>3</v>
      </c>
      <c r="E52" s="329" t="str">
        <f>E6</f>
        <v>Three Months Ended               September 30, 2016</v>
      </c>
      <c r="F52" s="329"/>
      <c r="H52" s="329" t="str">
        <f>H6</f>
        <v>Nine Months Ended              September 30, 2017</v>
      </c>
      <c r="I52" s="330"/>
      <c r="J52" s="259" t="s">
        <v>3</v>
      </c>
      <c r="K52" s="329" t="str">
        <f>K6</f>
        <v>Nine Months Ended              September 30, 2016</v>
      </c>
      <c r="L52" s="329"/>
    </row>
    <row r="53" spans="1:12" ht="12.75" customHeight="1" x14ac:dyDescent="0.2">
      <c r="A53" s="264" t="s">
        <v>129</v>
      </c>
      <c r="B53" s="292">
        <f>B12+B19+B26</f>
        <v>426.82243617</v>
      </c>
      <c r="C53" s="293"/>
      <c r="D53" s="264"/>
      <c r="E53" s="292">
        <f>E12+E19+E26</f>
        <v>383.51107726000004</v>
      </c>
      <c r="F53" s="264"/>
      <c r="H53" s="292">
        <f>H12+H19+H26</f>
        <v>1195.7702282600001</v>
      </c>
      <c r="I53" s="293"/>
      <c r="J53" s="264"/>
      <c r="K53" s="292">
        <f>K12+K19+K26</f>
        <v>1102.3856422599999</v>
      </c>
      <c r="L53" s="264"/>
    </row>
    <row r="54" spans="1:12" ht="12.75" customHeight="1" x14ac:dyDescent="0.2">
      <c r="A54" s="294" t="s">
        <v>74</v>
      </c>
      <c r="B54" s="241">
        <v>59.714275370000003</v>
      </c>
      <c r="C54" s="295"/>
      <c r="D54" s="264"/>
      <c r="E54" s="241">
        <v>46.335634660000004</v>
      </c>
      <c r="F54" s="264"/>
      <c r="H54" s="241">
        <v>178.53955257000001</v>
      </c>
      <c r="I54" s="295"/>
      <c r="J54" s="264"/>
      <c r="K54" s="241">
        <v>121.67404450000002</v>
      </c>
      <c r="L54" s="264"/>
    </row>
    <row r="55" spans="1:12" ht="12.75" customHeight="1" x14ac:dyDescent="0.2">
      <c r="A55" s="294" t="s">
        <v>130</v>
      </c>
      <c r="B55" s="241">
        <v>-0.92086260000000009</v>
      </c>
      <c r="C55" s="295"/>
      <c r="D55" s="264"/>
      <c r="E55" s="241">
        <v>-1.1535636</v>
      </c>
      <c r="F55" s="264"/>
      <c r="H55" s="241">
        <v>-2.4161801999999999</v>
      </c>
      <c r="I55" s="295"/>
      <c r="J55" s="264"/>
      <c r="K55" s="241">
        <v>-3.6963065999999998</v>
      </c>
      <c r="L55" s="264"/>
    </row>
    <row r="56" spans="1:12" ht="12.75" customHeight="1" x14ac:dyDescent="0.2">
      <c r="A56" s="294" t="s">
        <v>127</v>
      </c>
      <c r="B56" s="242">
        <v>9.8081510600000037</v>
      </c>
      <c r="C56" s="295"/>
      <c r="D56" s="264"/>
      <c r="E56" s="242">
        <v>13.768629679999954</v>
      </c>
      <c r="F56" s="264"/>
      <c r="H56" s="242">
        <v>19.978399369999998</v>
      </c>
      <c r="I56" s="295"/>
      <c r="J56" s="264"/>
      <c r="K56" s="242">
        <v>44.100397839999992</v>
      </c>
      <c r="L56" s="264"/>
    </row>
    <row r="57" spans="1:12" ht="12.75" customHeight="1" x14ac:dyDescent="0.2">
      <c r="A57" s="264" t="s">
        <v>161</v>
      </c>
      <c r="B57" s="296">
        <f>SUM(B53:B56)</f>
        <v>495.42399999999998</v>
      </c>
      <c r="C57" s="295"/>
      <c r="D57" s="264"/>
      <c r="E57" s="296">
        <f>SUM(E53:E56)</f>
        <v>442.46177799999998</v>
      </c>
      <c r="F57" s="264"/>
      <c r="H57" s="296">
        <f>SUM(H53:H56)</f>
        <v>1391.8720000000001</v>
      </c>
      <c r="I57" s="295"/>
      <c r="J57" s="264"/>
      <c r="K57" s="296">
        <f>SUM(K53:K56)</f>
        <v>1264.4637779999998</v>
      </c>
      <c r="L57" s="264"/>
    </row>
    <row r="58" spans="1:12" ht="12.75" customHeight="1" x14ac:dyDescent="0.2">
      <c r="A58" s="264"/>
      <c r="B58" s="264"/>
      <c r="C58" s="264"/>
      <c r="D58" s="264"/>
      <c r="E58" s="264"/>
      <c r="F58" s="264"/>
      <c r="H58" s="264"/>
      <c r="I58" s="264"/>
      <c r="J58" s="264"/>
      <c r="K58" s="264"/>
      <c r="L58" s="264"/>
    </row>
    <row r="59" spans="1:12" ht="12.75" customHeight="1" x14ac:dyDescent="0.2">
      <c r="A59" s="301" t="s">
        <v>131</v>
      </c>
      <c r="B59" s="264"/>
      <c r="C59" s="264"/>
      <c r="D59" s="264"/>
      <c r="E59" s="264"/>
      <c r="F59" s="264"/>
      <c r="H59" s="264"/>
      <c r="I59" s="264"/>
      <c r="J59" s="264"/>
      <c r="K59" s="264"/>
      <c r="L59" s="264"/>
    </row>
    <row r="60" spans="1:12" ht="12.75" customHeight="1" x14ac:dyDescent="0.2">
      <c r="A60" s="305" t="s">
        <v>180</v>
      </c>
      <c r="B60" s="264"/>
      <c r="C60" s="264"/>
      <c r="D60" s="264"/>
      <c r="E60" s="264"/>
      <c r="F60" s="264"/>
      <c r="H60" s="264"/>
      <c r="I60" s="264"/>
      <c r="J60" s="264"/>
      <c r="K60" s="264"/>
      <c r="L60" s="264"/>
    </row>
    <row r="61" spans="1:12" ht="12.75" customHeight="1" x14ac:dyDescent="0.2">
      <c r="A61" s="305" t="s">
        <v>181</v>
      </c>
      <c r="B61" s="264"/>
      <c r="C61" s="264"/>
      <c r="D61" s="264"/>
      <c r="E61" s="264"/>
      <c r="F61" s="264"/>
      <c r="H61" s="264"/>
      <c r="I61" s="264"/>
      <c r="J61" s="264"/>
      <c r="K61" s="264"/>
      <c r="L61" s="264"/>
    </row>
    <row r="62" spans="1:12" x14ac:dyDescent="0.2">
      <c r="A62" s="264"/>
      <c r="B62" s="264"/>
      <c r="C62" s="264"/>
      <c r="D62" s="264"/>
      <c r="E62" s="264"/>
      <c r="F62" s="264"/>
      <c r="H62" s="264"/>
      <c r="I62" s="264"/>
      <c r="J62" s="264"/>
      <c r="K62" s="264"/>
      <c r="L62" s="264"/>
    </row>
    <row r="63" spans="1:12" x14ac:dyDescent="0.2">
      <c r="A63" s="264"/>
      <c r="B63" s="264"/>
      <c r="C63" s="264"/>
      <c r="D63" s="264"/>
      <c r="E63" s="264"/>
      <c r="F63" s="264"/>
      <c r="H63" s="264"/>
      <c r="I63" s="264"/>
      <c r="J63" s="264"/>
      <c r="K63" s="264"/>
      <c r="L63" s="264"/>
    </row>
    <row r="64" spans="1:12" x14ac:dyDescent="0.2">
      <c r="A64" s="264"/>
      <c r="B64" s="306"/>
      <c r="C64" s="264"/>
      <c r="D64" s="264"/>
      <c r="E64" s="264"/>
      <c r="F64" s="264"/>
      <c r="H64" s="264"/>
      <c r="I64" s="264"/>
      <c r="J64" s="264"/>
      <c r="K64" s="264"/>
      <c r="L64" s="264"/>
    </row>
    <row r="65" spans="1:12" x14ac:dyDescent="0.2">
      <c r="A65" s="264"/>
      <c r="B65" s="264"/>
      <c r="C65" s="264"/>
      <c r="D65" s="264"/>
      <c r="E65" s="264"/>
      <c r="F65" s="264"/>
      <c r="H65" s="264"/>
      <c r="I65" s="264"/>
      <c r="J65" s="264"/>
      <c r="K65" s="264"/>
      <c r="L65" s="264"/>
    </row>
    <row r="66" spans="1:12" x14ac:dyDescent="0.2">
      <c r="A66" s="264"/>
      <c r="B66" s="264"/>
      <c r="C66" s="264"/>
      <c r="D66" s="264"/>
      <c r="E66" s="264"/>
      <c r="F66" s="264"/>
      <c r="H66" s="264"/>
      <c r="I66" s="264"/>
      <c r="J66" s="264"/>
      <c r="K66" s="264"/>
      <c r="L66" s="264"/>
    </row>
  </sheetData>
  <mergeCells count="27">
    <mergeCell ref="B38:C38"/>
    <mergeCell ref="D38:F38"/>
    <mergeCell ref="H38:I38"/>
    <mergeCell ref="J38:L38"/>
    <mergeCell ref="A1:F1"/>
    <mergeCell ref="A2:F2"/>
    <mergeCell ref="A3:F3"/>
    <mergeCell ref="B5:C5"/>
    <mergeCell ref="D5:F5"/>
    <mergeCell ref="H5:I5"/>
    <mergeCell ref="J5:L5"/>
    <mergeCell ref="B6:C6"/>
    <mergeCell ref="E6:F6"/>
    <mergeCell ref="H6:I6"/>
    <mergeCell ref="K6:L6"/>
    <mergeCell ref="B52:C52"/>
    <mergeCell ref="E52:F52"/>
    <mergeCell ref="H52:I52"/>
    <mergeCell ref="K52:L52"/>
    <mergeCell ref="B39:C39"/>
    <mergeCell ref="E39:F39"/>
    <mergeCell ref="H39:I39"/>
    <mergeCell ref="K39:L39"/>
    <mergeCell ref="B51:C51"/>
    <mergeCell ref="D51:F51"/>
    <mergeCell ref="H51:I51"/>
    <mergeCell ref="J51:L51"/>
  </mergeCells>
  <pageMargins left="0.7" right="0.7" top="0.75" bottom="0.75" header="0.3" footer="0.3"/>
  <pageSetup scale="61" orientation="portrait" r:id="rId1"/>
  <ignoredErrors>
    <ignoredError sqref="H13:N15 H52:N53 H51:I51 M51:N51 H39:N40 H38:I38 M38:N38 I9:J12 L9:N12 H20:N22 I16:J19 L16:N19 H27:N30 I23:J26 L23:N26 H34:N34 I31:J33 H36:N37 I35:J35 L31:N33 L35:N35 H50:N50 L41:N43 H57:N66 L54:N56 H44:N4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1"/>
  <sheetViews>
    <sheetView zoomScaleNormal="100" workbookViewId="0">
      <selection activeCell="A41" sqref="A41:F41"/>
    </sheetView>
  </sheetViews>
  <sheetFormatPr defaultColWidth="21.5" defaultRowHeight="13.5" customHeight="1" x14ac:dyDescent="0.2"/>
  <cols>
    <col min="1" max="1" width="75.83203125" style="1" customWidth="1"/>
    <col min="2" max="3" width="15.83203125" style="1" customWidth="1"/>
    <col min="4" max="4" width="2.5" style="1" customWidth="1"/>
    <col min="5" max="6" width="15.83203125" style="1" customWidth="1"/>
    <col min="7" max="16384" width="21.5" style="1"/>
  </cols>
  <sheetData>
    <row r="1" spans="1:7" ht="13.5" customHeight="1" x14ac:dyDescent="0.25">
      <c r="A1" s="322" t="s">
        <v>0</v>
      </c>
      <c r="B1" s="324"/>
      <c r="C1" s="340"/>
      <c r="D1" s="340"/>
      <c r="E1" s="323"/>
      <c r="F1" s="323"/>
      <c r="G1" s="3"/>
    </row>
    <row r="2" spans="1:7" ht="13.5" customHeight="1" x14ac:dyDescent="0.25">
      <c r="A2" s="322" t="s">
        <v>47</v>
      </c>
      <c r="B2" s="324"/>
      <c r="C2" s="340"/>
      <c r="D2" s="340"/>
      <c r="E2" s="340"/>
      <c r="F2" s="324"/>
      <c r="G2" s="3"/>
    </row>
    <row r="3" spans="1:7" ht="13.5" customHeight="1" x14ac:dyDescent="0.25">
      <c r="A3" s="322" t="s">
        <v>2</v>
      </c>
      <c r="B3" s="324"/>
      <c r="C3" s="340"/>
      <c r="D3" s="340"/>
      <c r="E3" s="340"/>
      <c r="F3" s="324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327" t="s">
        <v>48</v>
      </c>
      <c r="B5" s="324"/>
      <c r="C5" s="324"/>
      <c r="D5" s="324"/>
      <c r="E5" s="324"/>
      <c r="F5" s="324"/>
      <c r="G5" s="3"/>
    </row>
    <row r="6" spans="1:7" ht="13.5" customHeight="1" x14ac:dyDescent="0.2">
      <c r="A6" s="327" t="s">
        <v>49</v>
      </c>
      <c r="B6" s="324"/>
      <c r="C6" s="324"/>
      <c r="D6" s="324"/>
      <c r="E6" s="324"/>
      <c r="F6" s="324"/>
      <c r="G6" s="3"/>
    </row>
    <row r="7" spans="1:7" ht="13.5" customHeight="1" x14ac:dyDescent="0.2">
      <c r="A7" s="3"/>
      <c r="B7" s="3"/>
      <c r="C7" s="3"/>
      <c r="D7" s="3"/>
      <c r="E7" s="3"/>
      <c r="F7" s="3"/>
      <c r="G7" s="3"/>
    </row>
    <row r="8" spans="1:7" ht="13.5" customHeight="1" x14ac:dyDescent="0.2">
      <c r="A8" s="5" t="s">
        <v>90</v>
      </c>
      <c r="B8" s="3"/>
      <c r="C8" s="3"/>
      <c r="D8" s="3"/>
      <c r="E8" s="3"/>
      <c r="F8" s="3"/>
      <c r="G8" s="3"/>
    </row>
    <row r="9" spans="1:7" ht="13.5" customHeight="1" x14ac:dyDescent="0.2">
      <c r="A9" s="3"/>
      <c r="B9" s="3"/>
      <c r="C9" s="3"/>
      <c r="D9" s="3"/>
      <c r="E9" s="3"/>
      <c r="F9" s="3"/>
      <c r="G9" s="3"/>
    </row>
    <row r="10" spans="1:7" ht="13.5" customHeight="1" x14ac:dyDescent="0.2">
      <c r="A10" s="327" t="s">
        <v>98</v>
      </c>
      <c r="B10" s="324"/>
      <c r="C10" s="324"/>
      <c r="D10" s="324"/>
      <c r="E10" s="324"/>
      <c r="F10" s="324"/>
      <c r="G10" s="3"/>
    </row>
    <row r="11" spans="1:7" ht="13.5" customHeight="1" x14ac:dyDescent="0.2">
      <c r="A11" s="327" t="s">
        <v>132</v>
      </c>
      <c r="B11" s="324"/>
      <c r="C11" s="324"/>
      <c r="D11" s="324"/>
      <c r="E11" s="324"/>
      <c r="F11" s="324"/>
      <c r="G11" s="3"/>
    </row>
    <row r="12" spans="1:7" ht="13.5" customHeight="1" x14ac:dyDescent="0.2">
      <c r="A12" s="320" t="s">
        <v>188</v>
      </c>
      <c r="B12" s="321"/>
      <c r="C12" s="321"/>
      <c r="D12" s="321"/>
      <c r="E12" s="321"/>
      <c r="F12" s="321"/>
      <c r="G12" s="3"/>
    </row>
    <row r="13" spans="1:7" s="310" customFormat="1" ht="13.5" customHeight="1" x14ac:dyDescent="0.2">
      <c r="A13" s="307" t="s">
        <v>187</v>
      </c>
      <c r="B13" s="308"/>
      <c r="C13" s="308"/>
      <c r="D13" s="308"/>
      <c r="E13" s="308"/>
      <c r="F13" s="308"/>
      <c r="G13" s="309"/>
    </row>
    <row r="14" spans="1:7" ht="13.5" customHeight="1" x14ac:dyDescent="0.2">
      <c r="A14" s="324"/>
      <c r="B14" s="324"/>
      <c r="C14" s="324"/>
      <c r="D14" s="324"/>
      <c r="E14" s="324"/>
      <c r="F14" s="324"/>
      <c r="G14" s="3"/>
    </row>
    <row r="15" spans="1:7" ht="13.5" customHeight="1" x14ac:dyDescent="0.2">
      <c r="A15" s="327" t="s">
        <v>108</v>
      </c>
      <c r="B15" s="324"/>
      <c r="C15" s="324"/>
      <c r="D15" s="324"/>
      <c r="E15" s="324"/>
      <c r="F15" s="324"/>
      <c r="G15" s="3"/>
    </row>
    <row r="16" spans="1:7" ht="13.5" customHeight="1" x14ac:dyDescent="0.2">
      <c r="A16" s="327" t="s">
        <v>109</v>
      </c>
      <c r="B16" s="324"/>
      <c r="C16" s="324"/>
      <c r="D16" s="324"/>
      <c r="E16" s="324"/>
      <c r="F16" s="324"/>
      <c r="G16" s="3"/>
    </row>
    <row r="17" spans="1:8" ht="13.5" customHeight="1" x14ac:dyDescent="0.2">
      <c r="A17" s="327" t="s">
        <v>110</v>
      </c>
      <c r="B17" s="324"/>
      <c r="C17" s="324"/>
      <c r="D17" s="324"/>
      <c r="E17" s="324"/>
      <c r="F17" s="324"/>
      <c r="G17" s="3"/>
    </row>
    <row r="18" spans="1:8" ht="13.5" customHeight="1" x14ac:dyDescent="0.2">
      <c r="A18" s="327" t="s">
        <v>111</v>
      </c>
      <c r="B18" s="324"/>
      <c r="C18" s="324"/>
      <c r="D18" s="324"/>
      <c r="E18" s="324"/>
      <c r="F18" s="324"/>
      <c r="G18" s="3"/>
    </row>
    <row r="19" spans="1:8" ht="13.5" customHeight="1" x14ac:dyDescent="0.2">
      <c r="A19" s="327" t="s">
        <v>151</v>
      </c>
      <c r="B19" s="324"/>
      <c r="C19" s="324"/>
      <c r="D19" s="324"/>
      <c r="E19" s="324"/>
      <c r="F19" s="324"/>
      <c r="G19" s="3"/>
    </row>
    <row r="20" spans="1:8" ht="13.5" customHeight="1" x14ac:dyDescent="0.2">
      <c r="A20" s="327" t="s">
        <v>153</v>
      </c>
      <c r="B20" s="324"/>
      <c r="C20" s="324"/>
      <c r="D20" s="324"/>
      <c r="E20" s="324"/>
      <c r="F20" s="324"/>
      <c r="G20" s="3"/>
    </row>
    <row r="21" spans="1:8" ht="13.5" customHeight="1" x14ac:dyDescent="0.2">
      <c r="A21" s="327" t="s">
        <v>152</v>
      </c>
      <c r="B21" s="324"/>
      <c r="C21" s="324"/>
      <c r="D21" s="324"/>
      <c r="E21" s="324"/>
      <c r="F21" s="324"/>
      <c r="G21" s="3"/>
    </row>
    <row r="22" spans="1:8" ht="13.5" customHeight="1" x14ac:dyDescent="0.2">
      <c r="A22" s="3"/>
      <c r="B22" s="3"/>
      <c r="C22" s="3"/>
      <c r="D22" s="3"/>
      <c r="E22" s="3"/>
      <c r="F22" s="3"/>
      <c r="G22" s="3"/>
    </row>
    <row r="23" spans="1:8" ht="13.5" customHeight="1" x14ac:dyDescent="0.2">
      <c r="A23" s="3"/>
      <c r="B23" s="161" t="s">
        <v>93</v>
      </c>
      <c r="C23" s="207" t="s">
        <v>92</v>
      </c>
      <c r="D23" s="198"/>
      <c r="E23" s="248" t="s">
        <v>93</v>
      </c>
      <c r="F23" s="249" t="s">
        <v>92</v>
      </c>
      <c r="G23" s="3"/>
    </row>
    <row r="24" spans="1:8" ht="45" x14ac:dyDescent="0.2">
      <c r="A24" s="3"/>
      <c r="B24" s="156" t="s">
        <v>162</v>
      </c>
      <c r="C24" s="206" t="s">
        <v>163</v>
      </c>
      <c r="D24" s="39"/>
      <c r="E24" s="156" t="s">
        <v>164</v>
      </c>
      <c r="F24" s="206" t="s">
        <v>165</v>
      </c>
      <c r="G24" s="25"/>
    </row>
    <row r="25" spans="1:8" ht="13.5" customHeight="1" x14ac:dyDescent="0.2">
      <c r="A25" s="3"/>
      <c r="B25" s="157" t="s">
        <v>4</v>
      </c>
      <c r="C25" s="196" t="s">
        <v>4</v>
      </c>
      <c r="D25" s="201"/>
      <c r="E25" s="157" t="s">
        <v>4</v>
      </c>
      <c r="F25" s="196" t="s">
        <v>4</v>
      </c>
      <c r="G25" s="193"/>
      <c r="H25" s="193"/>
    </row>
    <row r="26" spans="1:8" ht="13.5" customHeight="1" x14ac:dyDescent="0.2">
      <c r="A26" s="10" t="s">
        <v>101</v>
      </c>
      <c r="B26" s="168">
        <f>'Statements of Operations'!B41</f>
        <v>68351</v>
      </c>
      <c r="C26" s="79">
        <f>'Statements of Operations'!C41</f>
        <v>-51421</v>
      </c>
      <c r="D26" s="209"/>
      <c r="E26" s="168">
        <f>'Statements of Operations'!E41</f>
        <v>157179</v>
      </c>
      <c r="F26" s="79">
        <f>'Statements of Operations'!F41</f>
        <v>-434010</v>
      </c>
      <c r="G26" s="3"/>
    </row>
    <row r="27" spans="1:8" ht="13.5" customHeight="1" x14ac:dyDescent="0.2">
      <c r="A27" s="9" t="s">
        <v>184</v>
      </c>
      <c r="B27" s="165">
        <f>'Statements of Operations'!B39</f>
        <v>-1643</v>
      </c>
      <c r="C27" s="81">
        <f>'Statements of Operations'!C39</f>
        <v>-3270</v>
      </c>
      <c r="D27" s="190"/>
      <c r="E27" s="165">
        <f>'Statements of Operations'!E39</f>
        <v>-484</v>
      </c>
      <c r="F27" s="81">
        <f>'Statements of Operations'!F39</f>
        <v>-4626</v>
      </c>
      <c r="G27" s="3"/>
    </row>
    <row r="28" spans="1:8" ht="13.5" customHeight="1" x14ac:dyDescent="0.2">
      <c r="A28" s="9" t="s">
        <v>11</v>
      </c>
      <c r="B28" s="165">
        <f>-'Statements of Operations'!B29</f>
        <v>5252</v>
      </c>
      <c r="C28" s="81">
        <f>-'Statements of Operations'!C29</f>
        <v>45582</v>
      </c>
      <c r="D28" s="120"/>
      <c r="E28" s="165">
        <f>-'Statements of Operations'!E29</f>
        <v>19311</v>
      </c>
      <c r="F28" s="81">
        <f>-'Statements of Operations'!F29</f>
        <v>133235</v>
      </c>
      <c r="G28" s="3"/>
    </row>
    <row r="29" spans="1:8" ht="13.5" customHeight="1" x14ac:dyDescent="0.2">
      <c r="A29" s="9" t="s">
        <v>8</v>
      </c>
      <c r="B29" s="165">
        <f>'Statements of Operations'!B14</f>
        <v>31914</v>
      </c>
      <c r="C29" s="81">
        <f>'Statements of Operations'!C14</f>
        <v>69423</v>
      </c>
      <c r="D29" s="190"/>
      <c r="E29" s="165">
        <f>'Statements of Operations'!E14</f>
        <v>94536</v>
      </c>
      <c r="F29" s="81">
        <f>'Statements of Operations'!F14</f>
        <v>191581</v>
      </c>
      <c r="G29" s="3"/>
    </row>
    <row r="30" spans="1:8" s="139" customFormat="1" ht="13.5" customHeight="1" x14ac:dyDescent="0.2">
      <c r="A30" s="9" t="s">
        <v>97</v>
      </c>
      <c r="B30" s="165">
        <f>'Statements of Operations'!B15</f>
        <v>7580</v>
      </c>
      <c r="C30" s="81">
        <f>'Statements of Operations'!C15</f>
        <v>7965</v>
      </c>
      <c r="D30" s="190"/>
      <c r="E30" s="165">
        <f>'Statements of Operations'!E15</f>
        <v>22826</v>
      </c>
      <c r="F30" s="81">
        <f>'Statements of Operations'!F15</f>
        <v>24321</v>
      </c>
      <c r="G30" s="111"/>
    </row>
    <row r="31" spans="1:8" ht="13.5" customHeight="1" x14ac:dyDescent="0.2">
      <c r="A31" s="9" t="s">
        <v>107</v>
      </c>
      <c r="B31" s="165">
        <f>'Statements of Operations'!B16</f>
        <v>13861</v>
      </c>
      <c r="C31" s="120">
        <f>'Statements of Operations'!C16</f>
        <v>104</v>
      </c>
      <c r="D31" s="190"/>
      <c r="E31" s="165">
        <f>'Statements of Operations'!E16</f>
        <v>42903</v>
      </c>
      <c r="F31" s="120">
        <f>'Statements of Operations'!F16</f>
        <v>-728</v>
      </c>
      <c r="G31" s="3"/>
    </row>
    <row r="32" spans="1:8" s="51" customFormat="1" ht="13.5" customHeight="1" x14ac:dyDescent="0.2">
      <c r="A32" s="9" t="s">
        <v>82</v>
      </c>
      <c r="B32" s="165">
        <f>'Statements of Operations'!B18</f>
        <v>0</v>
      </c>
      <c r="C32" s="120">
        <f>'Statements of Operations'!C18</f>
        <v>46</v>
      </c>
      <c r="D32" s="190"/>
      <c r="E32" s="165">
        <f>'Statements of Operations'!E18</f>
        <v>0</v>
      </c>
      <c r="F32" s="120">
        <f>'Statements of Operations'!F18</f>
        <v>129267</v>
      </c>
      <c r="G32" s="50"/>
    </row>
    <row r="33" spans="1:7" s="298" customFormat="1" ht="13.5" customHeight="1" x14ac:dyDescent="0.2">
      <c r="A33" s="9" t="s">
        <v>171</v>
      </c>
      <c r="B33" s="165">
        <f>'Statements of Operations'!B20</f>
        <v>-21574</v>
      </c>
      <c r="C33" s="300">
        <f>'Statements of Operations'!C20</f>
        <v>0</v>
      </c>
      <c r="D33" s="190"/>
      <c r="E33" s="165">
        <f>'Statements of Operations'!E20</f>
        <v>-21574</v>
      </c>
      <c r="F33" s="300">
        <f>'Statements of Operations'!F20</f>
        <v>0</v>
      </c>
      <c r="G33" s="297"/>
    </row>
    <row r="34" spans="1:7" s="54" customFormat="1" ht="13.5" customHeight="1" x14ac:dyDescent="0.2">
      <c r="A34" s="194" t="s">
        <v>85</v>
      </c>
      <c r="B34" s="165">
        <f>-'Statements of Operations'!B34</f>
        <v>486</v>
      </c>
      <c r="C34" s="120">
        <f>-'Statements of Operations'!C34</f>
        <v>0</v>
      </c>
      <c r="D34" s="190"/>
      <c r="E34" s="165">
        <f>-'Statements of Operations'!E34</f>
        <v>2547</v>
      </c>
      <c r="F34" s="120">
        <f>-'Statements of Operations'!F34</f>
        <v>2213</v>
      </c>
      <c r="G34" s="53"/>
    </row>
    <row r="35" spans="1:7" s="103" customFormat="1" ht="13.5" customHeight="1" x14ac:dyDescent="0.2">
      <c r="A35" s="9" t="s">
        <v>86</v>
      </c>
      <c r="B35" s="166">
        <f>-'Statements of Operations'!B35</f>
        <v>43</v>
      </c>
      <c r="C35" s="83">
        <f>-'Statements of Operations'!C35</f>
        <v>20904</v>
      </c>
      <c r="D35" s="190"/>
      <c r="E35" s="166">
        <f>-'Statements of Operations'!E35</f>
        <v>2892</v>
      </c>
      <c r="F35" s="83">
        <f>-'Statements of Operations'!F35</f>
        <v>46050</v>
      </c>
      <c r="G35" s="102"/>
    </row>
    <row r="36" spans="1:7" ht="13.5" customHeight="1" x14ac:dyDescent="0.2">
      <c r="A36" s="9"/>
      <c r="B36" s="211"/>
      <c r="C36" s="128"/>
      <c r="D36" s="130"/>
      <c r="E36" s="211"/>
      <c r="F36" s="128"/>
      <c r="G36" s="3"/>
    </row>
    <row r="37" spans="1:7" ht="13.5" customHeight="1" thickBot="1" x14ac:dyDescent="0.25">
      <c r="A37" s="10" t="s">
        <v>90</v>
      </c>
      <c r="B37" s="167">
        <f>SUM(B26:B36)</f>
        <v>104270</v>
      </c>
      <c r="C37" s="84">
        <f>SUM(C26:C36)</f>
        <v>89333</v>
      </c>
      <c r="D37" s="209"/>
      <c r="E37" s="167">
        <f>SUM(E26:E36)</f>
        <v>320136</v>
      </c>
      <c r="F37" s="84">
        <f>SUM(F26:F36)</f>
        <v>87303</v>
      </c>
      <c r="G37" s="11"/>
    </row>
    <row r="38" spans="1:7" ht="13.5" customHeight="1" thickTop="1" x14ac:dyDescent="0.2">
      <c r="A38" s="3"/>
      <c r="B38" s="3"/>
      <c r="C38" s="118"/>
      <c r="D38" s="130"/>
      <c r="E38" s="129"/>
      <c r="F38" s="130"/>
      <c r="G38" s="3"/>
    </row>
    <row r="39" spans="1:7" ht="13.5" customHeight="1" x14ac:dyDescent="0.2">
      <c r="A39" s="338" t="s">
        <v>103</v>
      </c>
      <c r="B39" s="339"/>
      <c r="C39" s="339"/>
      <c r="D39" s="3"/>
      <c r="E39" s="25"/>
      <c r="F39" s="25"/>
      <c r="G39" s="3"/>
    </row>
    <row r="40" spans="1:7" ht="13.5" customHeight="1" x14ac:dyDescent="0.2">
      <c r="A40" s="3"/>
      <c r="B40" s="3"/>
      <c r="C40" s="3"/>
      <c r="D40" s="3"/>
      <c r="E40" s="3"/>
      <c r="F40" s="3"/>
      <c r="G40" s="3"/>
    </row>
    <row r="41" spans="1:7" ht="13.5" customHeight="1" x14ac:dyDescent="0.2">
      <c r="A41" s="327" t="s">
        <v>112</v>
      </c>
      <c r="B41" s="339"/>
      <c r="C41" s="339"/>
      <c r="D41" s="324"/>
      <c r="E41" s="339"/>
      <c r="F41" s="339"/>
      <c r="G41" s="3"/>
    </row>
    <row r="42" spans="1:7" ht="13.5" customHeight="1" x14ac:dyDescent="0.2">
      <c r="A42" s="327" t="s">
        <v>185</v>
      </c>
      <c r="B42" s="339"/>
      <c r="C42" s="339"/>
      <c r="D42" s="324"/>
      <c r="E42" s="339"/>
      <c r="F42" s="339"/>
      <c r="G42" s="3"/>
    </row>
    <row r="43" spans="1:7" s="312" customFormat="1" ht="13.5" customHeight="1" x14ac:dyDescent="0.2">
      <c r="A43" s="327" t="s">
        <v>186</v>
      </c>
      <c r="B43" s="327"/>
      <c r="C43" s="327"/>
      <c r="D43" s="327"/>
      <c r="E43" s="327"/>
      <c r="F43" s="327"/>
      <c r="G43" s="311"/>
    </row>
    <row r="44" spans="1:7" s="312" customFormat="1" ht="13.5" customHeight="1" x14ac:dyDescent="0.2">
      <c r="A44" s="327" t="s">
        <v>189</v>
      </c>
      <c r="B44" s="339"/>
      <c r="C44" s="339"/>
      <c r="D44" s="324"/>
      <c r="E44" s="339"/>
      <c r="F44" s="339"/>
      <c r="G44" s="311"/>
    </row>
    <row r="45" spans="1:7" ht="13.5" customHeight="1" x14ac:dyDescent="0.2">
      <c r="A45" s="327" t="s">
        <v>190</v>
      </c>
      <c r="B45" s="339"/>
      <c r="C45" s="339"/>
      <c r="D45" s="324"/>
      <c r="E45" s="339"/>
      <c r="F45" s="339"/>
      <c r="G45" s="3"/>
    </row>
    <row r="46" spans="1:7" ht="13.5" customHeight="1" x14ac:dyDescent="0.2">
      <c r="A46" s="327" t="s">
        <v>191</v>
      </c>
      <c r="B46" s="339"/>
      <c r="C46" s="339"/>
      <c r="D46" s="324"/>
      <c r="E46" s="339"/>
      <c r="F46" s="339"/>
      <c r="G46" s="3"/>
    </row>
    <row r="47" spans="1:7" ht="13.5" customHeight="1" x14ac:dyDescent="0.2">
      <c r="A47" s="327" t="s">
        <v>193</v>
      </c>
      <c r="B47" s="339"/>
      <c r="C47" s="339"/>
      <c r="D47" s="324"/>
      <c r="E47" s="339"/>
      <c r="F47" s="339"/>
      <c r="G47" s="3"/>
    </row>
    <row r="48" spans="1:7" s="316" customFormat="1" ht="13.5" customHeight="1" x14ac:dyDescent="0.2">
      <c r="A48" s="317" t="s">
        <v>192</v>
      </c>
      <c r="B48" s="318"/>
      <c r="C48" s="318"/>
      <c r="D48" s="315"/>
      <c r="E48" s="318"/>
      <c r="F48" s="318"/>
      <c r="G48" s="315"/>
    </row>
    <row r="49" spans="1:10" s="312" customFormat="1" ht="13.5" customHeight="1" x14ac:dyDescent="0.2">
      <c r="A49" s="313"/>
      <c r="B49" s="314"/>
      <c r="C49" s="314"/>
      <c r="D49" s="311"/>
      <c r="E49" s="314"/>
      <c r="F49" s="314"/>
      <c r="G49" s="311"/>
    </row>
    <row r="50" spans="1:10" ht="12.75" x14ac:dyDescent="0.2">
      <c r="A50" s="3"/>
      <c r="B50" s="156" t="str">
        <f>B23</f>
        <v>Successor</v>
      </c>
      <c r="C50" s="208" t="s">
        <v>92</v>
      </c>
      <c r="D50" s="199"/>
      <c r="E50" s="156" t="str">
        <f>E23</f>
        <v>Successor</v>
      </c>
      <c r="F50" s="208" t="s">
        <v>92</v>
      </c>
      <c r="G50" s="3"/>
      <c r="H50" s="337"/>
      <c r="I50" s="326"/>
      <c r="J50" s="326"/>
    </row>
    <row r="51" spans="1:10" ht="45" x14ac:dyDescent="0.2">
      <c r="A51" s="3"/>
      <c r="B51" s="173" t="str">
        <f>B24</f>
        <v>Three Months Ended September 30, 2017</v>
      </c>
      <c r="C51" s="136" t="str">
        <f>C24</f>
        <v>Three Months Ended September 30, 2016</v>
      </c>
      <c r="D51" s="210" t="s">
        <v>3</v>
      </c>
      <c r="E51" s="246" t="str">
        <f>E24</f>
        <v>Nine Months Ended September 30, 2017</v>
      </c>
      <c r="F51" s="206" t="str">
        <f>F24</f>
        <v>Nine Months Ended September 30, 2016</v>
      </c>
      <c r="G51" s="10" t="s">
        <v>3</v>
      </c>
      <c r="H51" s="4" t="s">
        <v>3</v>
      </c>
      <c r="I51" s="15" t="s">
        <v>3</v>
      </c>
      <c r="J51" s="4" t="s">
        <v>3</v>
      </c>
    </row>
    <row r="52" spans="1:10" ht="13.5" customHeight="1" x14ac:dyDescent="0.2">
      <c r="A52" s="3"/>
      <c r="B52" s="202" t="s">
        <v>4</v>
      </c>
      <c r="C52" s="203" t="s">
        <v>4</v>
      </c>
      <c r="D52" s="204"/>
      <c r="E52" s="202" t="s">
        <v>4</v>
      </c>
      <c r="F52" s="203" t="s">
        <v>4</v>
      </c>
      <c r="G52" s="3"/>
    </row>
    <row r="53" spans="1:10" ht="13.5" customHeight="1" x14ac:dyDescent="0.2">
      <c r="A53" s="117" t="s">
        <v>101</v>
      </c>
      <c r="B53" s="168">
        <f>B26</f>
        <v>68351</v>
      </c>
      <c r="C53" s="79">
        <f>C26</f>
        <v>-51421</v>
      </c>
      <c r="D53" s="121"/>
      <c r="E53" s="168">
        <f>E26</f>
        <v>157179</v>
      </c>
      <c r="F53" s="79">
        <f>F26</f>
        <v>-434010</v>
      </c>
      <c r="G53" s="3"/>
      <c r="H53" s="13"/>
      <c r="I53" s="3"/>
      <c r="J53" s="13"/>
    </row>
    <row r="54" spans="1:10" ht="13.5" customHeight="1" x14ac:dyDescent="0.2">
      <c r="A54" s="118"/>
      <c r="B54" s="182"/>
      <c r="C54" s="87"/>
      <c r="D54" s="65"/>
      <c r="E54" s="182"/>
      <c r="F54" s="193"/>
      <c r="G54" s="3"/>
      <c r="H54" s="3"/>
      <c r="I54" s="3"/>
      <c r="J54" s="3"/>
    </row>
    <row r="55" spans="1:10" ht="13.5" customHeight="1" x14ac:dyDescent="0.2">
      <c r="A55" s="67" t="s">
        <v>107</v>
      </c>
      <c r="B55" s="165">
        <f t="shared" ref="B55:C59" si="0">B31</f>
        <v>13861</v>
      </c>
      <c r="C55" s="81">
        <f t="shared" si="0"/>
        <v>104</v>
      </c>
      <c r="D55" s="123"/>
      <c r="E55" s="165">
        <f t="shared" ref="E55:F55" si="1">E31</f>
        <v>42903</v>
      </c>
      <c r="F55" s="81">
        <f t="shared" si="1"/>
        <v>-728</v>
      </c>
      <c r="G55" s="94"/>
      <c r="H55" s="16"/>
      <c r="I55" s="3"/>
      <c r="J55" s="16"/>
    </row>
    <row r="56" spans="1:10" s="51" customFormat="1" ht="13.5" customHeight="1" x14ac:dyDescent="0.2">
      <c r="A56" s="67" t="s">
        <v>82</v>
      </c>
      <c r="B56" s="165">
        <f t="shared" si="0"/>
        <v>0</v>
      </c>
      <c r="C56" s="81">
        <f t="shared" si="0"/>
        <v>46</v>
      </c>
      <c r="D56" s="123"/>
      <c r="E56" s="165">
        <f t="shared" ref="E56:F56" si="2">E32</f>
        <v>0</v>
      </c>
      <c r="F56" s="81">
        <f t="shared" si="2"/>
        <v>129267</v>
      </c>
      <c r="G56" s="50"/>
      <c r="H56" s="52"/>
      <c r="I56" s="50"/>
      <c r="J56" s="52"/>
    </row>
    <row r="57" spans="1:10" s="298" customFormat="1" ht="13.5" customHeight="1" x14ac:dyDescent="0.2">
      <c r="A57" s="9" t="s">
        <v>171</v>
      </c>
      <c r="B57" s="165">
        <f t="shared" si="0"/>
        <v>-21574</v>
      </c>
      <c r="C57" s="81">
        <f t="shared" si="0"/>
        <v>0</v>
      </c>
      <c r="D57" s="123"/>
      <c r="E57" s="165">
        <f>E33</f>
        <v>-21574</v>
      </c>
      <c r="F57" s="81">
        <f>F33</f>
        <v>0</v>
      </c>
      <c r="G57" s="297"/>
      <c r="H57" s="299"/>
      <c r="I57" s="297"/>
      <c r="J57" s="299"/>
    </row>
    <row r="58" spans="1:10" s="54" customFormat="1" ht="13.5" customHeight="1" x14ac:dyDescent="0.2">
      <c r="A58" s="194" t="s">
        <v>85</v>
      </c>
      <c r="B58" s="165">
        <f t="shared" si="0"/>
        <v>486</v>
      </c>
      <c r="C58" s="81">
        <f t="shared" si="0"/>
        <v>0</v>
      </c>
      <c r="D58" s="123"/>
      <c r="E58" s="165">
        <f t="shared" ref="E58:F58" si="3">E34</f>
        <v>2547</v>
      </c>
      <c r="F58" s="81">
        <f t="shared" si="3"/>
        <v>2213</v>
      </c>
      <c r="G58" s="53"/>
      <c r="H58" s="55"/>
      <c r="I58" s="53"/>
      <c r="J58" s="55"/>
    </row>
    <row r="59" spans="1:10" s="103" customFormat="1" ht="13.5" customHeight="1" x14ac:dyDescent="0.2">
      <c r="A59" s="67" t="s">
        <v>86</v>
      </c>
      <c r="B59" s="165">
        <f t="shared" si="0"/>
        <v>43</v>
      </c>
      <c r="C59" s="81">
        <f t="shared" si="0"/>
        <v>20904</v>
      </c>
      <c r="D59" s="123"/>
      <c r="E59" s="165">
        <f t="shared" ref="E59:F59" si="4">E35</f>
        <v>2892</v>
      </c>
      <c r="F59" s="81">
        <f t="shared" si="4"/>
        <v>46050</v>
      </c>
      <c r="G59" s="102"/>
      <c r="H59" s="104"/>
      <c r="I59" s="102"/>
      <c r="J59" s="104"/>
    </row>
    <row r="60" spans="1:10" ht="13.5" customHeight="1" x14ac:dyDescent="0.2">
      <c r="A60" s="67" t="s">
        <v>81</v>
      </c>
      <c r="B60" s="166">
        <f>-ROUND(SUM(B55:B59)*0.02,1)</f>
        <v>143.69999999999999</v>
      </c>
      <c r="C60" s="243">
        <v>0</v>
      </c>
      <c r="D60" s="124"/>
      <c r="E60" s="166">
        <f>-ROUND(SUM(E55:E59)*0.02,1)</f>
        <v>-535.4</v>
      </c>
      <c r="F60" s="243">
        <v>0</v>
      </c>
      <c r="G60" s="3"/>
      <c r="H60" s="17"/>
      <c r="I60" s="3"/>
      <c r="J60" s="16"/>
    </row>
    <row r="61" spans="1:10" ht="13.5" customHeight="1" x14ac:dyDescent="0.2">
      <c r="A61" s="131"/>
      <c r="B61" s="172"/>
      <c r="C61" s="47"/>
      <c r="D61" s="47"/>
      <c r="E61" s="172"/>
      <c r="F61" s="47"/>
      <c r="G61" s="3"/>
      <c r="H61" s="3"/>
      <c r="I61" s="3"/>
      <c r="J61" s="3"/>
    </row>
    <row r="62" spans="1:10" ht="13.5" customHeight="1" thickBot="1" x14ac:dyDescent="0.25">
      <c r="A62" s="117" t="s">
        <v>104</v>
      </c>
      <c r="B62" s="167">
        <f>SUM(B53:B60)</f>
        <v>61310.7</v>
      </c>
      <c r="C62" s="84">
        <f>SUM(C53:C60)</f>
        <v>-30367</v>
      </c>
      <c r="D62" s="121"/>
      <c r="E62" s="167">
        <f>SUM(E53:E60)</f>
        <v>183411.6</v>
      </c>
      <c r="F62" s="84">
        <f>SUM(F53:F60)</f>
        <v>-257208</v>
      </c>
      <c r="G62" s="13"/>
      <c r="H62" s="13"/>
      <c r="I62" s="13"/>
      <c r="J62" s="13"/>
    </row>
    <row r="63" spans="1:10" ht="13.5" customHeight="1" thickTop="1" x14ac:dyDescent="0.2">
      <c r="A63" s="65"/>
      <c r="B63" s="172"/>
      <c r="C63" s="47"/>
      <c r="D63" s="47"/>
      <c r="E63" s="172"/>
      <c r="F63" s="47"/>
      <c r="G63" s="8"/>
      <c r="H63" s="18"/>
      <c r="I63" s="8"/>
      <c r="J63" s="18"/>
    </row>
    <row r="64" spans="1:10" ht="13.5" customHeight="1" thickBot="1" x14ac:dyDescent="0.25">
      <c r="A64" s="117" t="s">
        <v>14</v>
      </c>
      <c r="B64" s="183">
        <f>'Statements of Operations'!B49</f>
        <v>24135</v>
      </c>
      <c r="C64" s="142">
        <f>'Statements of Operations'!C48</f>
        <v>21293</v>
      </c>
      <c r="D64" s="177"/>
      <c r="E64" s="183">
        <f>'Statements of Operations'!E49</f>
        <v>24875</v>
      </c>
      <c r="F64" s="142">
        <f>'Statements of Operations'!F48</f>
        <v>21293</v>
      </c>
      <c r="G64" s="3"/>
      <c r="H64" s="16"/>
      <c r="I64" s="3"/>
      <c r="J64" s="16"/>
    </row>
    <row r="65" spans="1:10" ht="13.5" customHeight="1" thickTop="1" x14ac:dyDescent="0.2">
      <c r="A65" s="118"/>
      <c r="B65" s="174"/>
      <c r="C65" s="178"/>
      <c r="D65" s="177"/>
      <c r="E65" s="174"/>
      <c r="F65" s="178"/>
      <c r="G65" s="3"/>
    </row>
    <row r="66" spans="1:10" ht="13.5" customHeight="1" x14ac:dyDescent="0.2">
      <c r="A66" s="117" t="s">
        <v>149</v>
      </c>
      <c r="B66" s="213">
        <f>'Statements of Operations'!B45</f>
        <v>2.83</v>
      </c>
      <c r="C66" s="179">
        <f>'Statements of Operations'!C44</f>
        <v>-2.41</v>
      </c>
      <c r="D66" s="180"/>
      <c r="E66" s="213">
        <f>'Statements of Operations'!E45</f>
        <v>6.32</v>
      </c>
      <c r="F66" s="179">
        <f>'Statements of Operations'!F44</f>
        <v>-20.38</v>
      </c>
      <c r="G66" s="3"/>
      <c r="H66" s="12"/>
      <c r="I66" s="3"/>
      <c r="J66" s="12"/>
    </row>
    <row r="67" spans="1:10" ht="13.5" customHeight="1" x14ac:dyDescent="0.2">
      <c r="A67" s="118"/>
      <c r="B67" s="184"/>
      <c r="C67" s="88"/>
      <c r="D67" s="47"/>
      <c r="E67" s="184"/>
      <c r="F67" s="88"/>
      <c r="G67" s="3"/>
      <c r="H67" s="3"/>
      <c r="I67" s="3"/>
      <c r="J67" s="3"/>
    </row>
    <row r="68" spans="1:10" ht="13.5" customHeight="1" x14ac:dyDescent="0.2">
      <c r="A68" s="67" t="s">
        <v>107</v>
      </c>
      <c r="B68" s="185">
        <f>ROUND(B55/$B64,2)</f>
        <v>0.56999999999999995</v>
      </c>
      <c r="C68" s="181">
        <f>ROUND(C55/$C$64,2)</f>
        <v>0</v>
      </c>
      <c r="D68" s="122"/>
      <c r="E68" s="185">
        <f>ROUND(E55/$B64,2)</f>
        <v>1.78</v>
      </c>
      <c r="F68" s="181">
        <f>ROUND(F55/$C$64,2)</f>
        <v>-0.03</v>
      </c>
      <c r="G68" s="19"/>
      <c r="H68" s="19"/>
      <c r="I68" s="3"/>
      <c r="J68" s="12"/>
    </row>
    <row r="69" spans="1:10" s="51" customFormat="1" ht="13.5" customHeight="1" x14ac:dyDescent="0.2">
      <c r="A69" s="67" t="s">
        <v>82</v>
      </c>
      <c r="B69" s="185">
        <v>0</v>
      </c>
      <c r="C69" s="181">
        <f>ROUND(C56/$C$64,2)</f>
        <v>0</v>
      </c>
      <c r="D69" s="122"/>
      <c r="E69" s="185">
        <v>0</v>
      </c>
      <c r="F69" s="181">
        <f>ROUND(F56/$C$64,2)</f>
        <v>6.07</v>
      </c>
      <c r="G69" s="19"/>
      <c r="H69" s="19"/>
      <c r="I69" s="50"/>
      <c r="J69" s="12"/>
    </row>
    <row r="70" spans="1:10" s="298" customFormat="1" ht="13.5" customHeight="1" x14ac:dyDescent="0.2">
      <c r="A70" s="9" t="s">
        <v>171</v>
      </c>
      <c r="B70" s="185">
        <f>ROUND(B57/B64,2)</f>
        <v>-0.89</v>
      </c>
      <c r="C70" s="181">
        <v>0</v>
      </c>
      <c r="D70" s="122"/>
      <c r="E70" s="185">
        <f>ROUND(E57/E64,2)</f>
        <v>-0.87</v>
      </c>
      <c r="F70" s="181">
        <v>0</v>
      </c>
      <c r="G70" s="19"/>
      <c r="H70" s="19"/>
      <c r="I70" s="297"/>
      <c r="J70" s="12"/>
    </row>
    <row r="71" spans="1:10" s="54" customFormat="1" ht="13.5" customHeight="1" x14ac:dyDescent="0.2">
      <c r="A71" s="194" t="s">
        <v>85</v>
      </c>
      <c r="B71" s="185">
        <f>ROUND(B58/$B64,2)</f>
        <v>0.02</v>
      </c>
      <c r="C71" s="181">
        <f>ROUND(C58/$C$64,2)</f>
        <v>0</v>
      </c>
      <c r="D71" s="122"/>
      <c r="E71" s="185">
        <f>ROUND(E58/$B64,2)</f>
        <v>0.11</v>
      </c>
      <c r="F71" s="181">
        <f>ROUND(F58/$C$64,2)</f>
        <v>0.1</v>
      </c>
      <c r="G71" s="19"/>
      <c r="H71" s="19"/>
      <c r="I71" s="53"/>
      <c r="J71" s="12"/>
    </row>
    <row r="72" spans="1:10" s="109" customFormat="1" ht="13.5" customHeight="1" x14ac:dyDescent="0.2">
      <c r="A72" s="67" t="s">
        <v>86</v>
      </c>
      <c r="B72" s="185">
        <f>ROUND(B59/$B64,2)</f>
        <v>0</v>
      </c>
      <c r="C72" s="181">
        <f>ROUND(C59/$C$64,2)</f>
        <v>0.98</v>
      </c>
      <c r="D72" s="122"/>
      <c r="E72" s="185">
        <f>ROUND(E59/$B64,2)</f>
        <v>0.12</v>
      </c>
      <c r="F72" s="181">
        <f>ROUND(F59/$C$64,2)</f>
        <v>2.16</v>
      </c>
      <c r="G72" s="19"/>
      <c r="H72" s="19"/>
      <c r="I72" s="108"/>
      <c r="J72" s="12"/>
    </row>
    <row r="73" spans="1:10" ht="13.5" customHeight="1" x14ac:dyDescent="0.2">
      <c r="A73" s="67" t="s">
        <v>50</v>
      </c>
      <c r="B73" s="185">
        <f>B74-SUM(B66:B72)</f>
        <v>1.0323182100683947E-2</v>
      </c>
      <c r="C73" s="181">
        <f>C74-SUM(C66:C72)</f>
        <v>3.8505612173016512E-3</v>
      </c>
      <c r="D73" s="122"/>
      <c r="E73" s="185">
        <f>E74-SUM(E66:E72)</f>
        <v>-8.6669346733668107E-2</v>
      </c>
      <c r="F73" s="181">
        <f>F74-SUM(F66:F72)</f>
        <v>5.3726576809332016E-4</v>
      </c>
      <c r="G73" s="19"/>
      <c r="H73" s="19"/>
      <c r="I73" s="3"/>
      <c r="J73" s="19"/>
    </row>
    <row r="74" spans="1:10" ht="13.5" customHeight="1" thickBot="1" x14ac:dyDescent="0.25">
      <c r="A74" s="117" t="s">
        <v>150</v>
      </c>
      <c r="B74" s="186">
        <f>B62/B64</f>
        <v>2.5403231821006838</v>
      </c>
      <c r="C74" s="191">
        <f>C62/C64</f>
        <v>-1.4261494387826985</v>
      </c>
      <c r="D74" s="125"/>
      <c r="E74" s="186">
        <f>E62/E64</f>
        <v>7.3733306532663319</v>
      </c>
      <c r="F74" s="191">
        <f>F62/F64</f>
        <v>-12.079462734231907</v>
      </c>
      <c r="G74" s="3"/>
      <c r="H74" s="12"/>
      <c r="I74" s="3"/>
      <c r="J74" s="12"/>
    </row>
    <row r="75" spans="1:10" ht="13.5" customHeight="1" thickTop="1" x14ac:dyDescent="0.2">
      <c r="A75" s="47"/>
      <c r="B75" s="132"/>
      <c r="C75" s="133"/>
      <c r="D75" s="65"/>
      <c r="E75" s="134"/>
      <c r="F75" s="135"/>
    </row>
    <row r="76" spans="1:10" ht="13.5" customHeight="1" x14ac:dyDescent="0.2">
      <c r="B76" s="255"/>
      <c r="C76" s="255"/>
      <c r="E76" s="255"/>
      <c r="F76" s="255"/>
    </row>
    <row r="77" spans="1:10" ht="13.5" customHeight="1" x14ac:dyDescent="0.2">
      <c r="B77" s="38"/>
      <c r="C77" s="38"/>
    </row>
    <row r="78" spans="1:10" ht="13.5" customHeight="1" x14ac:dyDescent="0.2">
      <c r="B78" s="38"/>
      <c r="C78" s="38"/>
      <c r="D78" s="38"/>
      <c r="E78" s="38"/>
      <c r="F78" s="38"/>
    </row>
    <row r="79" spans="1:10" ht="13.5" customHeight="1" x14ac:dyDescent="0.2">
      <c r="B79" s="319"/>
      <c r="C79" s="319"/>
      <c r="D79" s="319"/>
      <c r="E79" s="319"/>
      <c r="F79" s="319"/>
    </row>
    <row r="80" spans="1:10" ht="13.5" customHeight="1" x14ac:dyDescent="0.2">
      <c r="B80" s="38"/>
      <c r="C80" s="38"/>
    </row>
    <row r="81" spans="2:6" ht="13.5" customHeight="1" x14ac:dyDescent="0.2">
      <c r="B81" s="192"/>
      <c r="C81" s="192"/>
      <c r="D81" s="192"/>
      <c r="E81" s="192"/>
      <c r="F81" s="192"/>
    </row>
  </sheetData>
  <mergeCells count="25">
    <mergeCell ref="A16:F16"/>
    <mergeCell ref="A10:F10"/>
    <mergeCell ref="A11:F11"/>
    <mergeCell ref="A12:F12"/>
    <mergeCell ref="A14:F14"/>
    <mergeCell ref="A15:F15"/>
    <mergeCell ref="A1:F1"/>
    <mergeCell ref="A2:F2"/>
    <mergeCell ref="A3:F3"/>
    <mergeCell ref="A5:F5"/>
    <mergeCell ref="A6:F6"/>
    <mergeCell ref="A17:F17"/>
    <mergeCell ref="A18:F18"/>
    <mergeCell ref="H50:J50"/>
    <mergeCell ref="A39:C39"/>
    <mergeCell ref="A41:F41"/>
    <mergeCell ref="A42:F42"/>
    <mergeCell ref="A44:F44"/>
    <mergeCell ref="A45:F45"/>
    <mergeCell ref="A46:F46"/>
    <mergeCell ref="A47:F47"/>
    <mergeCell ref="A19:F19"/>
    <mergeCell ref="A21:F21"/>
    <mergeCell ref="A20:F20"/>
    <mergeCell ref="A43:F43"/>
  </mergeCells>
  <pageMargins left="0.7" right="0.7" top="0.75" bottom="0.75" header="0.3" footer="0.3"/>
  <pageSetup scale="64" orientation="portrait" r:id="rId1"/>
  <rowBreaks count="1" manualBreakCount="1">
    <brk id="74" max="7" man="1"/>
  </rowBreaks>
  <ignoredErrors>
    <ignoredError sqref="B75 B62:B63 B65 G64 B67 G66 C75:D75 C62:D63 C65:D65 C64:D64 C67:D67 C66:D66 D69 D68 D73 G69 G68 G73 D74 G74 G75 G62:G63 G65 G67 D71 G7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Statements of Operations</vt:lpstr>
      <vt:lpstr>Balance Sheet</vt:lpstr>
      <vt:lpstr>Statement of Cash Flows</vt:lpstr>
      <vt:lpstr>Debt Schedule</vt:lpstr>
      <vt:lpstr>Operational Performance</vt:lpstr>
      <vt:lpstr>Reconciliation page</vt:lpstr>
      <vt:lpstr>Sheet1</vt:lpstr>
      <vt:lpstr>'Balance Sheet'!Print_Area</vt:lpstr>
      <vt:lpstr>'Reconciliation page'!Print_Area</vt:lpstr>
      <vt:lpstr>'Statements of Operations'!Print_Area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2017-10-24T20:09:43Z</cp:lastPrinted>
  <dcterms:created xsi:type="dcterms:W3CDTF">2015-01-20T16:57:13Z</dcterms:created>
  <dcterms:modified xsi:type="dcterms:W3CDTF">2017-10-30T20:10:17Z</dcterms:modified>
</cp:coreProperties>
</file>