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ER-Conference Call\2023\2Q 2023\"/>
    </mc:Choice>
  </mc:AlternateContent>
  <xr:revisionPtr revIDLastSave="0" documentId="8_{2B1CABF5-36A0-4345-A2F4-7907C63915D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er ton 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2" l="1"/>
  <c r="N33" i="2" l="1"/>
  <c r="N26" i="2"/>
  <c r="N19" i="2"/>
  <c r="N11" i="2"/>
  <c r="M40" i="2"/>
  <c r="M33" i="2"/>
  <c r="M26" i="2"/>
  <c r="M19" i="2"/>
  <c r="M11" i="2"/>
  <c r="L37" i="2" l="1"/>
  <c r="L22" i="2"/>
  <c r="L35" i="2"/>
  <c r="L33" i="2"/>
  <c r="L29" i="2"/>
  <c r="L26" i="2"/>
  <c r="L19" i="2"/>
  <c r="L10" i="2"/>
  <c r="L8" i="2"/>
  <c r="K40" i="2"/>
  <c r="K33" i="2"/>
  <c r="K26" i="2"/>
  <c r="K19" i="2"/>
  <c r="K11" i="2"/>
  <c r="L11" i="2" l="1"/>
  <c r="J40" i="2"/>
  <c r="J33" i="2"/>
  <c r="J26" i="2"/>
  <c r="J19" i="2"/>
  <c r="J11" i="2"/>
  <c r="I40" i="2" l="1"/>
  <c r="I33" i="2"/>
  <c r="I26" i="2"/>
  <c r="I19" i="2"/>
  <c r="I11" i="2"/>
  <c r="H38" i="2" l="1"/>
  <c r="H33" i="2"/>
  <c r="H26" i="2"/>
  <c r="H19" i="2"/>
  <c r="H11" i="2"/>
  <c r="H40" i="2" l="1"/>
  <c r="L38" i="2"/>
  <c r="L40" i="2" s="1"/>
  <c r="G33" i="2"/>
  <c r="G26" i="2"/>
  <c r="G19" i="2"/>
  <c r="G40" i="2" l="1"/>
  <c r="G11" i="2"/>
</calcChain>
</file>

<file path=xl/sharedStrings.xml><?xml version="1.0" encoding="utf-8"?>
<sst xmlns="http://schemas.openxmlformats.org/spreadsheetml/2006/main" count="38" uniqueCount="26">
  <si>
    <t>Supplemental Historical Information</t>
  </si>
  <si>
    <t>Tons sold (in thousands)</t>
  </si>
  <si>
    <t>Sales price per ton</t>
  </si>
  <si>
    <t>Cash margin per ton</t>
  </si>
  <si>
    <t>Coking</t>
  </si>
  <si>
    <t>Thermal</t>
  </si>
  <si>
    <t>Total tons sold</t>
  </si>
  <si>
    <t>Weighted average sales price per ton</t>
  </si>
  <si>
    <t>SG&amp;A</t>
  </si>
  <si>
    <t>Other Income/(Expense)</t>
  </si>
  <si>
    <t>Cash cost per ton</t>
  </si>
  <si>
    <t>Metallurgical</t>
  </si>
  <si>
    <t>Adjusted EBITDA</t>
  </si>
  <si>
    <t>Segment Realization and Cost Analysis (on a per-ton basis)</t>
  </si>
  <si>
    <t>Total Segment Cash Margin</t>
  </si>
  <si>
    <t>Arch Resources, Inc.</t>
  </si>
  <si>
    <t>Total Arch Resources, Inc. Segments</t>
  </si>
  <si>
    <t>YR' 21</t>
  </si>
  <si>
    <t>PCI</t>
  </si>
  <si>
    <t>Q1' 22</t>
  </si>
  <si>
    <t>Q2' 22</t>
  </si>
  <si>
    <t>Q3' 22</t>
  </si>
  <si>
    <t>Q4' 22</t>
  </si>
  <si>
    <t>YR' 22</t>
  </si>
  <si>
    <t>Q1' 23</t>
  </si>
  <si>
    <t>Q2'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</si>
</sst>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/>
  </cellStyleXfs>
  <cellXfs count="30">
    <xf numFmtId="0" fontId="0" fillId="0" borderId="0" xfId="0"/>
    <xf numFmtId="0" fontId="0" fillId="2" borderId="0" xfId="0" applyFill="1"/>
    <xf numFmtId="0" fontId="4" fillId="0" borderId="0" xfId="0" applyFont="1"/>
    <xf numFmtId="0" fontId="3" fillId="0" borderId="0" xfId="0" applyFont="1"/>
    <xf numFmtId="37" fontId="0" fillId="0" borderId="1" xfId="0" applyNumberFormat="1" applyBorder="1"/>
    <xf numFmtId="39" fontId="0" fillId="0" borderId="0" xfId="0" applyNumberFormat="1"/>
    <xf numFmtId="0" fontId="0" fillId="0" borderId="2" xfId="0" applyBorder="1" applyAlignment="1">
      <alignment horizontal="center"/>
    </xf>
    <xf numFmtId="37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39" fontId="0" fillId="2" borderId="0" xfId="0" applyNumberFormat="1" applyFill="1"/>
    <xf numFmtId="37" fontId="0" fillId="2" borderId="0" xfId="0" applyNumberFormat="1" applyFill="1"/>
    <xf numFmtId="164" fontId="7" fillId="0" borderId="0" xfId="2" applyNumberFormat="1" applyFont="1" applyBorder="1"/>
    <xf numFmtId="164" fontId="7" fillId="3" borderId="0" xfId="21" applyNumberFormat="1" applyFont="1" applyFill="1"/>
    <xf numFmtId="164" fontId="7" fillId="0" borderId="1" xfId="2" applyNumberFormat="1" applyFont="1" applyBorder="1"/>
    <xf numFmtId="164" fontId="7" fillId="3" borderId="1" xfId="21" applyNumberFormat="1" applyFont="1" applyFill="1" applyBorder="1"/>
    <xf numFmtId="37" fontId="3" fillId="2" borderId="0" xfId="0" applyNumberFormat="1" applyFont="1" applyFill="1"/>
    <xf numFmtId="37" fontId="3" fillId="0" borderId="0" xfId="0" applyNumberFormat="1" applyFont="1"/>
    <xf numFmtId="43" fontId="8" fillId="0" borderId="0" xfId="1" applyFont="1" applyBorder="1"/>
    <xf numFmtId="43" fontId="3" fillId="2" borderId="0" xfId="1" applyFont="1" applyFill="1"/>
    <xf numFmtId="43" fontId="8" fillId="0" borderId="1" xfId="1" applyFont="1" applyBorder="1"/>
    <xf numFmtId="0" fontId="3" fillId="2" borderId="0" xfId="0" applyFont="1" applyFill="1"/>
    <xf numFmtId="0" fontId="3" fillId="0" borderId="0" xfId="0" applyFont="1" applyAlignment="1">
      <alignment horizontal="center"/>
    </xf>
    <xf numFmtId="43" fontId="3" fillId="2" borderId="1" xfId="1" applyFont="1" applyFill="1" applyBorder="1"/>
    <xf numFmtId="43" fontId="3" fillId="0" borderId="1" xfId="1" applyFont="1" applyBorder="1"/>
    <xf numFmtId="43" fontId="3" fillId="0" borderId="0" xfId="1" applyFont="1" applyBorder="1"/>
    <xf numFmtId="43" fontId="0" fillId="0" borderId="0" xfId="1" applyFont="1" applyBorder="1"/>
    <xf numFmtId="43" fontId="0" fillId="2" borderId="0" xfId="1" applyFont="1" applyFill="1"/>
    <xf numFmtId="43" fontId="0" fillId="0" borderId="1" xfId="1" applyFont="1" applyBorder="1"/>
    <xf numFmtId="43" fontId="0" fillId="2" borderId="1" xfId="1" applyFont="1" applyFill="1" applyBorder="1"/>
  </cellXfs>
  <cellStyles count="24">
    <cellStyle name="Comma" xfId="1" builtinId="3"/>
    <cellStyle name="Comma 2" xfId="3" xr:uid="{00000000-0005-0000-0000-000001000000}"/>
    <cellStyle name="Comma 3" xfId="2" xr:uid="{00000000-0005-0000-0000-000002000000}"/>
    <cellStyle name="Comma 3 2" xfId="21" xr:uid="{00000000-0005-0000-0000-000003000000}"/>
    <cellStyle name="Comma 3 3" xfId="10" xr:uid="{00000000-0005-0000-0000-000004000000}"/>
    <cellStyle name="Comma 4" xfId="17" xr:uid="{00000000-0005-0000-0000-000005000000}"/>
    <cellStyle name="Comma 5" xfId="14" xr:uid="{00000000-0005-0000-0000-000006000000}"/>
    <cellStyle name="Currency 2" xfId="4" xr:uid="{00000000-0005-0000-0000-000007000000}"/>
    <cellStyle name="Currency 3" xfId="5" xr:uid="{00000000-0005-0000-0000-000008000000}"/>
    <cellStyle name="Currency 3 2" xfId="22" xr:uid="{00000000-0005-0000-0000-000009000000}"/>
    <cellStyle name="Currency 3 3" xfId="11" xr:uid="{00000000-0005-0000-0000-00000A000000}"/>
    <cellStyle name="Currency 4" xfId="18" xr:uid="{00000000-0005-0000-0000-00000B000000}"/>
    <cellStyle name="Currency 5" xfId="15" xr:uid="{00000000-0005-0000-0000-00000C000000}"/>
    <cellStyle name="Normal" xfId="0" builtinId="0"/>
    <cellStyle name="Normal 2" xfId="6" xr:uid="{00000000-0005-0000-0000-00000E000000}"/>
    <cellStyle name="Normal 2 2" xfId="23" xr:uid="{00000000-0005-0000-0000-00000F000000}"/>
    <cellStyle name="Normal 2 3" xfId="16" xr:uid="{00000000-0005-0000-0000-000010000000}"/>
    <cellStyle name="Normal 3" xfId="7" xr:uid="{00000000-0005-0000-0000-000011000000}"/>
    <cellStyle name="Normal 3 2" xfId="20" xr:uid="{00000000-0005-0000-0000-000012000000}"/>
    <cellStyle name="Normal 3 3" xfId="9" xr:uid="{00000000-0005-0000-0000-000013000000}"/>
    <cellStyle name="Normal 4" xfId="12" xr:uid="{00000000-0005-0000-0000-000014000000}"/>
    <cellStyle name="Normal 5" xfId="13" xr:uid="{00000000-0005-0000-0000-000015000000}"/>
    <cellStyle name="Percent 2" xfId="19" xr:uid="{00000000-0005-0000-0000-000016000000}"/>
    <cellStyle name="Percent 3" xfId="8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zoomScale="75" zoomScaleNormal="75" workbookViewId="0">
      <selection activeCell="K48" sqref="K48"/>
    </sheetView>
  </sheetViews>
  <sheetFormatPr defaultRowHeight="12.75" x14ac:dyDescent="0.2"/>
  <cols>
    <col min="1" max="1" width="2.5703125" customWidth="1"/>
    <col min="2" max="2" width="3" customWidth="1"/>
    <col min="6" max="6" width="7.7109375" customWidth="1"/>
    <col min="7" max="7" width="10.5703125" customWidth="1"/>
    <col min="8" max="8" width="10.7109375" customWidth="1"/>
    <col min="9" max="10" width="12.28515625" bestFit="1" customWidth="1"/>
    <col min="11" max="11" width="12.7109375" bestFit="1" customWidth="1"/>
    <col min="12" max="12" width="12" bestFit="1" customWidth="1"/>
    <col min="13" max="14" width="10.7109375" customWidth="1"/>
  </cols>
  <sheetData>
    <row r="1" spans="1:14" x14ac:dyDescent="0.2">
      <c r="A1" s="2" t="s">
        <v>15</v>
      </c>
    </row>
    <row r="2" spans="1:14" x14ac:dyDescent="0.2">
      <c r="A2" s="2" t="s">
        <v>0</v>
      </c>
    </row>
    <row r="3" spans="1:14" x14ac:dyDescent="0.2">
      <c r="A3" s="2" t="s">
        <v>13</v>
      </c>
    </row>
    <row r="4" spans="1:14" x14ac:dyDescent="0.2">
      <c r="A4" s="2"/>
    </row>
    <row r="5" spans="1:14" x14ac:dyDescent="0.2">
      <c r="G5" s="8" t="s">
        <v>17</v>
      </c>
      <c r="H5" s="6" t="s">
        <v>19</v>
      </c>
      <c r="I5" s="6" t="s">
        <v>20</v>
      </c>
      <c r="J5" s="6" t="s">
        <v>21</v>
      </c>
      <c r="K5" s="6" t="s">
        <v>22</v>
      </c>
      <c r="L5" s="8" t="s">
        <v>23</v>
      </c>
      <c r="M5" s="6" t="s">
        <v>24</v>
      </c>
      <c r="N5" s="6" t="s">
        <v>25</v>
      </c>
    </row>
    <row r="6" spans="1:14" x14ac:dyDescent="0.2">
      <c r="A6" s="2" t="s">
        <v>11</v>
      </c>
      <c r="G6" s="1"/>
      <c r="L6" s="1"/>
    </row>
    <row r="7" spans="1:14" x14ac:dyDescent="0.2">
      <c r="A7" s="2"/>
      <c r="B7" t="s">
        <v>1</v>
      </c>
      <c r="G7" s="21"/>
      <c r="H7" s="3"/>
      <c r="I7" s="3"/>
      <c r="J7" s="3"/>
      <c r="K7" s="3"/>
      <c r="L7" s="21"/>
      <c r="M7" s="3"/>
      <c r="N7" s="3"/>
    </row>
    <row r="8" spans="1:14" x14ac:dyDescent="0.2">
      <c r="A8" s="2"/>
      <c r="C8" s="3" t="s">
        <v>4</v>
      </c>
      <c r="D8" s="3"/>
      <c r="E8" s="3"/>
      <c r="F8" s="3"/>
      <c r="G8" s="13">
        <v>7032</v>
      </c>
      <c r="H8" s="12">
        <v>1453</v>
      </c>
      <c r="I8" s="12">
        <v>2054</v>
      </c>
      <c r="J8" s="12">
        <v>1814</v>
      </c>
      <c r="K8" s="12">
        <v>2111</v>
      </c>
      <c r="L8" s="13">
        <f>SUM(H8:K8)</f>
        <v>7432</v>
      </c>
      <c r="M8" s="12">
        <v>2065</v>
      </c>
      <c r="N8" s="12">
        <v>2255</v>
      </c>
    </row>
    <row r="9" spans="1:14" hidden="1" x14ac:dyDescent="0.2">
      <c r="A9" s="2"/>
      <c r="C9" s="3" t="s">
        <v>18</v>
      </c>
      <c r="D9" s="3"/>
      <c r="E9" s="3"/>
      <c r="F9" s="3"/>
      <c r="G9" s="13">
        <v>0</v>
      </c>
      <c r="H9" s="12">
        <v>0</v>
      </c>
      <c r="I9" s="12">
        <v>0</v>
      </c>
      <c r="J9" s="12">
        <v>0</v>
      </c>
      <c r="K9" s="12">
        <v>0</v>
      </c>
      <c r="L9" s="13">
        <v>0</v>
      </c>
      <c r="M9" s="12">
        <v>0</v>
      </c>
      <c r="N9" s="12">
        <v>0</v>
      </c>
    </row>
    <row r="10" spans="1:14" x14ac:dyDescent="0.2">
      <c r="A10" s="2"/>
      <c r="C10" s="3" t="s">
        <v>5</v>
      </c>
      <c r="D10" s="3"/>
      <c r="E10" s="3"/>
      <c r="F10" s="3"/>
      <c r="G10" s="15">
        <v>658</v>
      </c>
      <c r="H10" s="14">
        <v>90</v>
      </c>
      <c r="I10" s="14">
        <v>60</v>
      </c>
      <c r="J10" s="14">
        <v>94</v>
      </c>
      <c r="K10" s="14">
        <v>156</v>
      </c>
      <c r="L10" s="15">
        <f t="shared" ref="L10" si="0">SUM(H10:K10)</f>
        <v>400</v>
      </c>
      <c r="M10" s="14">
        <v>90</v>
      </c>
      <c r="N10" s="14">
        <v>206</v>
      </c>
    </row>
    <row r="11" spans="1:14" x14ac:dyDescent="0.2">
      <c r="B11" t="s">
        <v>6</v>
      </c>
      <c r="C11" s="3"/>
      <c r="D11" s="3"/>
      <c r="E11" s="3"/>
      <c r="F11" s="3"/>
      <c r="G11" s="16">
        <f t="shared" ref="G11" si="1">SUM(G8:G10)</f>
        <v>7690</v>
      </c>
      <c r="H11" s="17">
        <f t="shared" ref="H11" si="2">SUM(H8:H10)</f>
        <v>1543</v>
      </c>
      <c r="I11" s="17">
        <f t="shared" ref="I11:J11" si="3">SUM(I8:I10)</f>
        <v>2114</v>
      </c>
      <c r="J11" s="17">
        <f t="shared" si="3"/>
        <v>1908</v>
      </c>
      <c r="K11" s="17">
        <f t="shared" ref="K11:M11" si="4">SUM(K8:K10)</f>
        <v>2267</v>
      </c>
      <c r="L11" s="16">
        <f t="shared" si="4"/>
        <v>7832</v>
      </c>
      <c r="M11" s="17">
        <f t="shared" si="4"/>
        <v>2155</v>
      </c>
      <c r="N11" s="17">
        <f t="shared" ref="N11" si="5">SUM(N8:N10)</f>
        <v>2461</v>
      </c>
    </row>
    <row r="12" spans="1:14" x14ac:dyDescent="0.2">
      <c r="C12" s="3"/>
      <c r="D12" s="3"/>
      <c r="E12" s="3"/>
      <c r="F12" s="3"/>
      <c r="G12" s="16"/>
      <c r="H12" s="17"/>
      <c r="I12" s="17"/>
      <c r="J12" s="17"/>
      <c r="K12" s="17"/>
      <c r="L12" s="16"/>
      <c r="M12" s="17"/>
      <c r="N12" s="17"/>
    </row>
    <row r="13" spans="1:14" x14ac:dyDescent="0.2">
      <c r="B13" t="s">
        <v>2</v>
      </c>
      <c r="C13" s="3"/>
      <c r="D13" s="3"/>
      <c r="E13" s="3"/>
      <c r="F13" s="3"/>
      <c r="G13" s="16"/>
      <c r="H13" s="17"/>
      <c r="I13" s="17"/>
      <c r="J13" s="17"/>
      <c r="K13" s="17"/>
      <c r="L13" s="16"/>
      <c r="M13" s="17"/>
      <c r="N13" s="17"/>
    </row>
    <row r="14" spans="1:14" x14ac:dyDescent="0.2">
      <c r="C14" s="3" t="s">
        <v>4</v>
      </c>
      <c r="D14" s="3"/>
      <c r="E14" s="3"/>
      <c r="F14" s="3"/>
      <c r="G14" s="19">
        <v>135.94999999999999</v>
      </c>
      <c r="H14" s="18">
        <v>269.54000000000002</v>
      </c>
      <c r="I14" s="18">
        <v>294.27999999999997</v>
      </c>
      <c r="J14" s="18">
        <v>189.5</v>
      </c>
      <c r="K14" s="18">
        <v>187.77</v>
      </c>
      <c r="L14" s="19">
        <v>233.62</v>
      </c>
      <c r="M14" s="18">
        <v>209.84</v>
      </c>
      <c r="N14" s="18">
        <v>153.38</v>
      </c>
    </row>
    <row r="15" spans="1:14" hidden="1" x14ac:dyDescent="0.2">
      <c r="A15" s="2"/>
      <c r="C15" s="3" t="s">
        <v>18</v>
      </c>
      <c r="D15" s="3"/>
      <c r="E15" s="3"/>
      <c r="F15" s="3"/>
      <c r="G15" s="13"/>
      <c r="H15" s="12">
        <v>0</v>
      </c>
      <c r="I15" s="12">
        <v>0</v>
      </c>
      <c r="J15" s="12">
        <v>0</v>
      </c>
      <c r="K15" s="12">
        <v>0</v>
      </c>
      <c r="L15" s="13"/>
      <c r="M15" s="12">
        <v>0</v>
      </c>
      <c r="N15" s="12">
        <v>0</v>
      </c>
    </row>
    <row r="16" spans="1:14" x14ac:dyDescent="0.2">
      <c r="C16" s="3" t="s">
        <v>5</v>
      </c>
      <c r="D16" s="3"/>
      <c r="E16" s="3"/>
      <c r="F16" s="3"/>
      <c r="G16" s="23">
        <v>24.89</v>
      </c>
      <c r="H16" s="20">
        <v>28.1</v>
      </c>
      <c r="I16" s="20">
        <v>16.16</v>
      </c>
      <c r="J16" s="20">
        <v>23.87</v>
      </c>
      <c r="K16" s="20">
        <v>74.92</v>
      </c>
      <c r="L16" s="23">
        <v>43.63</v>
      </c>
      <c r="M16" s="20">
        <v>76.34</v>
      </c>
      <c r="N16" s="20">
        <v>37.36</v>
      </c>
    </row>
    <row r="17" spans="1:14" x14ac:dyDescent="0.2">
      <c r="B17" t="s">
        <v>7</v>
      </c>
      <c r="G17" s="19">
        <v>126.44</v>
      </c>
      <c r="H17" s="25">
        <v>255.52</v>
      </c>
      <c r="I17" s="25">
        <v>286.39999999999998</v>
      </c>
      <c r="J17" s="25">
        <v>181.34</v>
      </c>
      <c r="K17" s="25">
        <v>179.98</v>
      </c>
      <c r="L17" s="19">
        <v>223.91</v>
      </c>
      <c r="M17" s="25">
        <v>204.25</v>
      </c>
      <c r="N17" s="25">
        <v>143.66999999999999</v>
      </c>
    </row>
    <row r="18" spans="1:14" x14ac:dyDescent="0.2">
      <c r="B18" t="s">
        <v>10</v>
      </c>
      <c r="G18" s="23">
        <v>68.84</v>
      </c>
      <c r="H18" s="24">
        <v>88.04</v>
      </c>
      <c r="I18" s="24">
        <v>98.95</v>
      </c>
      <c r="J18" s="24">
        <v>100.27</v>
      </c>
      <c r="K18" s="24">
        <v>86.83</v>
      </c>
      <c r="L18" s="23">
        <v>93.61</v>
      </c>
      <c r="M18" s="24">
        <v>82.66</v>
      </c>
      <c r="N18" s="24">
        <v>89.94</v>
      </c>
    </row>
    <row r="19" spans="1:14" x14ac:dyDescent="0.2">
      <c r="C19" t="s">
        <v>3</v>
      </c>
      <c r="G19" s="19">
        <f>+G17-G18</f>
        <v>57.599999999999994</v>
      </c>
      <c r="H19" s="25">
        <f t="shared" ref="H19:J19" si="6">H17-H18</f>
        <v>167.48000000000002</v>
      </c>
      <c r="I19" s="25">
        <f t="shared" si="6"/>
        <v>187.45</v>
      </c>
      <c r="J19" s="25">
        <f t="shared" si="6"/>
        <v>81.070000000000007</v>
      </c>
      <c r="K19" s="25">
        <f t="shared" ref="K19" si="7">K17-K18</f>
        <v>93.149999999999991</v>
      </c>
      <c r="L19" s="19">
        <f>+L17-L18</f>
        <v>130.30000000000001</v>
      </c>
      <c r="M19" s="25">
        <f t="shared" ref="M19:N19" si="8">M17-M18</f>
        <v>121.59</v>
      </c>
      <c r="N19" s="25">
        <f t="shared" si="8"/>
        <v>53.72999999999999</v>
      </c>
    </row>
    <row r="20" spans="1:14" x14ac:dyDescent="0.2">
      <c r="G20" s="9"/>
      <c r="H20" s="22"/>
      <c r="I20" s="22"/>
      <c r="J20" s="22"/>
      <c r="K20" s="22"/>
      <c r="L20" s="9"/>
      <c r="M20" s="22"/>
      <c r="N20" s="22"/>
    </row>
    <row r="21" spans="1:14" x14ac:dyDescent="0.2">
      <c r="A21" s="2" t="s">
        <v>5</v>
      </c>
      <c r="G21" s="21"/>
      <c r="H21" s="3"/>
      <c r="I21" s="3"/>
      <c r="J21" s="3"/>
      <c r="K21" s="3"/>
      <c r="L21" s="21"/>
      <c r="M21" s="3"/>
      <c r="N21" s="3"/>
    </row>
    <row r="22" spans="1:14" x14ac:dyDescent="0.2">
      <c r="B22" t="s">
        <v>1</v>
      </c>
      <c r="G22" s="13">
        <v>65280</v>
      </c>
      <c r="H22" s="17">
        <v>18195</v>
      </c>
      <c r="I22" s="17">
        <v>17792</v>
      </c>
      <c r="J22" s="17">
        <v>18365</v>
      </c>
      <c r="K22" s="17">
        <v>16091</v>
      </c>
      <c r="L22" s="13">
        <f>SUM(H22:K22)-1</f>
        <v>70442</v>
      </c>
      <c r="M22" s="17">
        <v>17021</v>
      </c>
      <c r="N22" s="17">
        <v>16252</v>
      </c>
    </row>
    <row r="23" spans="1:14" x14ac:dyDescent="0.2">
      <c r="G23" s="16"/>
      <c r="H23" s="17"/>
      <c r="I23" s="17"/>
      <c r="J23" s="17"/>
      <c r="K23" s="17"/>
      <c r="L23" s="16"/>
      <c r="M23" s="17"/>
      <c r="N23" s="17"/>
    </row>
    <row r="24" spans="1:14" x14ac:dyDescent="0.2">
      <c r="B24" t="s">
        <v>2</v>
      </c>
      <c r="G24" s="19">
        <v>13.95</v>
      </c>
      <c r="H24" s="25">
        <v>18.850000000000001</v>
      </c>
      <c r="I24" s="25">
        <v>19.62</v>
      </c>
      <c r="J24" s="25">
        <v>19.940000000000001</v>
      </c>
      <c r="K24" s="25">
        <v>19.579999999999998</v>
      </c>
      <c r="L24" s="19">
        <v>19.5</v>
      </c>
      <c r="M24" s="25">
        <v>18.489999999999998</v>
      </c>
      <c r="N24" s="25">
        <v>16.809999999999999</v>
      </c>
    </row>
    <row r="25" spans="1:14" x14ac:dyDescent="0.2">
      <c r="B25" t="s">
        <v>10</v>
      </c>
      <c r="G25" s="23">
        <v>11.35</v>
      </c>
      <c r="H25" s="24">
        <v>13.43</v>
      </c>
      <c r="I25" s="24">
        <v>14.48</v>
      </c>
      <c r="J25" s="24">
        <v>14.76</v>
      </c>
      <c r="K25" s="24">
        <v>15.73</v>
      </c>
      <c r="L25" s="23">
        <v>14.57</v>
      </c>
      <c r="M25" s="24">
        <v>15.79</v>
      </c>
      <c r="N25" s="24">
        <v>15.04</v>
      </c>
    </row>
    <row r="26" spans="1:14" x14ac:dyDescent="0.2">
      <c r="C26" t="s">
        <v>3</v>
      </c>
      <c r="G26" s="19">
        <f>+G24-G25</f>
        <v>2.5999999999999996</v>
      </c>
      <c r="H26" s="26">
        <f t="shared" ref="H26:J26" si="9">H24-H25</f>
        <v>5.4200000000000017</v>
      </c>
      <c r="I26" s="26">
        <f t="shared" si="9"/>
        <v>5.1400000000000006</v>
      </c>
      <c r="J26" s="26">
        <f t="shared" si="9"/>
        <v>5.1800000000000015</v>
      </c>
      <c r="K26" s="26">
        <f t="shared" ref="K26" si="10">K24-K25</f>
        <v>3.8499999999999979</v>
      </c>
      <c r="L26" s="19">
        <f>+L24-L25</f>
        <v>4.93</v>
      </c>
      <c r="M26" s="26">
        <f t="shared" ref="M26:N26" si="11">M24-M25</f>
        <v>2.6999999999999993</v>
      </c>
      <c r="N26" s="26">
        <f t="shared" si="11"/>
        <v>1.7699999999999996</v>
      </c>
    </row>
    <row r="27" spans="1:14" x14ac:dyDescent="0.2">
      <c r="G27" s="10"/>
      <c r="H27" s="5"/>
      <c r="I27" s="5"/>
      <c r="J27" s="5"/>
      <c r="K27" s="5"/>
      <c r="L27" s="10"/>
      <c r="M27" s="5"/>
      <c r="N27" s="5"/>
    </row>
    <row r="28" spans="1:14" x14ac:dyDescent="0.2">
      <c r="A28" s="2" t="s">
        <v>16</v>
      </c>
      <c r="G28" s="1"/>
      <c r="L28" s="1"/>
    </row>
    <row r="29" spans="1:14" x14ac:dyDescent="0.2">
      <c r="B29" t="s">
        <v>1</v>
      </c>
      <c r="G29" s="13">
        <v>72970</v>
      </c>
      <c r="H29" s="7">
        <v>19738</v>
      </c>
      <c r="I29" s="7">
        <v>19905</v>
      </c>
      <c r="J29" s="7">
        <v>20273</v>
      </c>
      <c r="K29" s="7">
        <v>18358</v>
      </c>
      <c r="L29" s="13">
        <f>SUM(H29:K29)</f>
        <v>78274</v>
      </c>
      <c r="M29" s="7">
        <v>19176</v>
      </c>
      <c r="N29" s="7">
        <v>18713</v>
      </c>
    </row>
    <row r="30" spans="1:14" x14ac:dyDescent="0.2">
      <c r="G30" s="11"/>
      <c r="H30" s="7"/>
      <c r="I30" s="7"/>
      <c r="J30" s="7"/>
      <c r="K30" s="7"/>
      <c r="L30" s="11"/>
      <c r="M30" s="7"/>
      <c r="N30" s="7"/>
    </row>
    <row r="31" spans="1:14" x14ac:dyDescent="0.2">
      <c r="B31" t="s">
        <v>2</v>
      </c>
      <c r="G31" s="27">
        <v>25.8</v>
      </c>
      <c r="H31" s="26">
        <v>37.35</v>
      </c>
      <c r="I31" s="26">
        <v>47.95</v>
      </c>
      <c r="J31" s="26">
        <v>35.130000000000003</v>
      </c>
      <c r="K31" s="26">
        <v>39.380000000000003</v>
      </c>
      <c r="L31" s="27">
        <v>39.950000000000003</v>
      </c>
      <c r="M31" s="26">
        <v>39.36</v>
      </c>
      <c r="N31" s="26">
        <v>33.49</v>
      </c>
    </row>
    <row r="32" spans="1:14" x14ac:dyDescent="0.2">
      <c r="B32" t="s">
        <v>10</v>
      </c>
      <c r="G32" s="29">
        <v>17.41</v>
      </c>
      <c r="H32" s="28">
        <v>19.260000000000002</v>
      </c>
      <c r="I32" s="28">
        <v>23.45</v>
      </c>
      <c r="J32" s="28">
        <v>22.81</v>
      </c>
      <c r="K32" s="28">
        <v>24.51</v>
      </c>
      <c r="L32" s="29">
        <v>22.48</v>
      </c>
      <c r="M32" s="28">
        <v>23.31</v>
      </c>
      <c r="N32" s="28">
        <v>24.89</v>
      </c>
    </row>
    <row r="33" spans="1:14" x14ac:dyDescent="0.2">
      <c r="C33" t="s">
        <v>3</v>
      </c>
      <c r="G33" s="19">
        <f>+G31-G32</f>
        <v>8.39</v>
      </c>
      <c r="H33" s="26">
        <f t="shared" ref="H33:J33" si="12">H31-H32</f>
        <v>18.09</v>
      </c>
      <c r="I33" s="26">
        <f t="shared" si="12"/>
        <v>24.500000000000004</v>
      </c>
      <c r="J33" s="26">
        <f t="shared" si="12"/>
        <v>12.320000000000004</v>
      </c>
      <c r="K33" s="26">
        <f t="shared" ref="K33" si="13">K31-K32</f>
        <v>14.870000000000001</v>
      </c>
      <c r="L33" s="19">
        <f>+L31-L32</f>
        <v>17.470000000000002</v>
      </c>
      <c r="M33" s="26">
        <f t="shared" ref="M33:N33" si="14">M31-M32</f>
        <v>16.05</v>
      </c>
      <c r="N33" s="26">
        <f t="shared" si="14"/>
        <v>8.6000000000000014</v>
      </c>
    </row>
    <row r="34" spans="1:14" x14ac:dyDescent="0.2">
      <c r="G34" s="10"/>
      <c r="H34" s="5"/>
      <c r="I34" s="5"/>
      <c r="J34" s="5"/>
      <c r="K34" s="5"/>
      <c r="L34" s="10"/>
      <c r="M34" s="5"/>
      <c r="N34" s="5"/>
    </row>
    <row r="35" spans="1:14" x14ac:dyDescent="0.2">
      <c r="A35" s="3" t="s">
        <v>14</v>
      </c>
      <c r="G35" s="13">
        <v>612767</v>
      </c>
      <c r="H35" s="7">
        <v>357076</v>
      </c>
      <c r="I35" s="7">
        <v>487639</v>
      </c>
      <c r="J35" s="7">
        <v>249919</v>
      </c>
      <c r="K35" s="7">
        <v>273005</v>
      </c>
      <c r="L35" s="13">
        <f>SUM(H35:K35)</f>
        <v>1367639</v>
      </c>
      <c r="M35" s="7">
        <v>307914</v>
      </c>
      <c r="N35" s="7">
        <v>160877</v>
      </c>
    </row>
    <row r="36" spans="1:14" x14ac:dyDescent="0.2">
      <c r="A36" s="3"/>
      <c r="G36" s="11"/>
      <c r="H36" s="7"/>
      <c r="I36" s="7"/>
      <c r="J36" s="7"/>
      <c r="K36" s="7"/>
      <c r="L36" s="11"/>
      <c r="M36" s="7"/>
      <c r="N36" s="7"/>
    </row>
    <row r="37" spans="1:14" x14ac:dyDescent="0.2">
      <c r="A37" s="3" t="s">
        <v>8</v>
      </c>
      <c r="G37" s="13">
        <v>-92343</v>
      </c>
      <c r="H37" s="7">
        <v>-26648</v>
      </c>
      <c r="I37" s="7">
        <v>-26516</v>
      </c>
      <c r="J37" s="7">
        <v>-26108</v>
      </c>
      <c r="K37" s="7">
        <v>-26084</v>
      </c>
      <c r="L37" s="13">
        <f>SUM(H37:K37)+1</f>
        <v>-105355</v>
      </c>
      <c r="M37" s="7">
        <v>-26022</v>
      </c>
      <c r="N37" s="7">
        <v>-22791</v>
      </c>
    </row>
    <row r="38" spans="1:14" x14ac:dyDescent="0.2">
      <c r="A38" s="3" t="s">
        <v>9</v>
      </c>
      <c r="G38" s="15">
        <v>13007</v>
      </c>
      <c r="H38" s="4">
        <f>-15519+6060+14</f>
        <v>-9445</v>
      </c>
      <c r="I38" s="4">
        <v>-1157</v>
      </c>
      <c r="J38" s="4">
        <v>-856</v>
      </c>
      <c r="K38" s="4">
        <v>9604</v>
      </c>
      <c r="L38" s="15">
        <f>SUM(H38:K38)</f>
        <v>-1854</v>
      </c>
      <c r="M38" s="4">
        <v>-4550</v>
      </c>
      <c r="N38" s="4">
        <v>-7702</v>
      </c>
    </row>
    <row r="39" spans="1:14" x14ac:dyDescent="0.2">
      <c r="G39" s="10"/>
      <c r="H39" s="5"/>
      <c r="I39" s="5"/>
      <c r="J39" s="5"/>
      <c r="K39" s="5"/>
      <c r="L39" s="10"/>
      <c r="M39" s="5"/>
      <c r="N39" s="5"/>
    </row>
    <row r="40" spans="1:14" x14ac:dyDescent="0.2">
      <c r="A40" s="3" t="s">
        <v>12</v>
      </c>
      <c r="G40" s="11">
        <f>SUM(G35:G38)-1</f>
        <v>533430</v>
      </c>
      <c r="H40" s="7">
        <f t="shared" ref="H40" si="15">SUM(H35:H38)</f>
        <v>320983</v>
      </c>
      <c r="I40" s="7">
        <f>SUM(I35:I38)+1</f>
        <v>459967</v>
      </c>
      <c r="J40" s="7">
        <f>SUM(J35:J38)+1</f>
        <v>222956</v>
      </c>
      <c r="K40" s="7">
        <f>SUM(K35:K38)+1</f>
        <v>256526</v>
      </c>
      <c r="L40" s="11">
        <f>SUM(L35:L38)+2</f>
        <v>1260432</v>
      </c>
      <c r="M40" s="7">
        <f>SUM(M35:M38)-1</f>
        <v>277341</v>
      </c>
      <c r="N40" s="7">
        <f>SUM(N35:N38)+2</f>
        <v>130386</v>
      </c>
    </row>
    <row r="41" spans="1:14" x14ac:dyDescent="0.2">
      <c r="G41" s="5"/>
    </row>
    <row r="42" spans="1:14" x14ac:dyDescent="0.2">
      <c r="G42" s="5"/>
    </row>
    <row r="43" spans="1:14" x14ac:dyDescent="0.2">
      <c r="G43" s="5"/>
    </row>
    <row r="44" spans="1:14" x14ac:dyDescent="0.2">
      <c r="G44" s="5"/>
    </row>
  </sheetData>
  <pageMargins left="0.16" right="0.15" top="0.15" bottom="0.15" header="0.26" footer="0.5"/>
  <pageSetup orientation="landscape" r:id="rId1"/>
  <headerFooter alignWithMargins="0"/>
  <ignoredErrors>
    <ignoredError sqref="G11:G18 L8:L18 L35:L37" formulaRange="1"/>
    <ignoredError sqref="G19:G21 G23:G28 G30:G34 G36 G39:G40 L19:L34" formula="1" formulaRange="1"/>
    <ignoredError sqref="M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ton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Giljum, Matt</dc:creator>
  <cp:lastModifiedBy>Slone, Deck</cp:lastModifiedBy>
  <cp:lastPrinted>2023-04-24T14:40:56Z</cp:lastPrinted>
  <dcterms:created xsi:type="dcterms:W3CDTF">2017-01-27T16:18:20Z</dcterms:created>
  <dcterms:modified xsi:type="dcterms:W3CDTF">2023-07-26T19:57:08Z</dcterms:modified>
</cp:coreProperties>
</file>