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7\Q1_2017\"/>
    </mc:Choice>
  </mc:AlternateContent>
  <bookViews>
    <workbookView xWindow="240" yWindow="360" windowWidth="21075" windowHeight="9540"/>
  </bookViews>
  <sheets>
    <sheet name="Statements of Operations" sheetId="1" r:id="rId1"/>
    <sheet name="Balance Sheet" sheetId="2" r:id="rId2"/>
    <sheet name="Statement of Cash Flows" sheetId="4" r:id="rId3"/>
    <sheet name="Debt Schedule" sheetId="5" r:id="rId4"/>
    <sheet name="Operational Performance" sheetId="7" r:id="rId5"/>
    <sheet name="Reconciliation page" sheetId="3" r:id="rId6"/>
    <sheet name="Sheet1" sheetId="6" r:id="rId7"/>
  </sheets>
  <externalReferences>
    <externalReference r:id="rId8"/>
  </externalReferences>
  <definedNames>
    <definedName name="_xlnm.Print_Area" localSheetId="5">'Reconciliation page'!$A$5:$F$69</definedName>
    <definedName name="_xlnm.Print_Area" localSheetId="0">'Statements of Operations'!$A$1:$C$53</definedName>
    <definedName name="_xlnm.Print_Titles" localSheetId="4">'Operational Performance'!$1:$3</definedName>
    <definedName name="_xlnm.Print_Titles" localSheetId="5">'Reconciliation page'!$1:$4</definedName>
  </definedNames>
  <calcPr calcId="162913"/>
</workbook>
</file>

<file path=xl/calcChain.xml><?xml version="1.0" encoding="utf-8"?>
<calcChain xmlns="http://schemas.openxmlformats.org/spreadsheetml/2006/main">
  <c r="C55" i="3" l="1"/>
  <c r="B55" i="3" l="1"/>
  <c r="B29" i="4" l="1"/>
  <c r="B28" i="4" l="1"/>
  <c r="B43" i="2"/>
  <c r="B34" i="2"/>
  <c r="B27" i="2"/>
  <c r="D20" i="7" l="1"/>
  <c r="B20" i="2" l="1"/>
  <c r="B51" i="4" l="1"/>
  <c r="C51" i="4"/>
  <c r="B37" i="4"/>
  <c r="B35" i="4"/>
  <c r="B18" i="4"/>
  <c r="C13" i="5" l="1"/>
  <c r="D13" i="5"/>
  <c r="C20" i="2" l="1"/>
  <c r="B20" i="1" l="1"/>
  <c r="C29" i="4" l="1"/>
  <c r="C14" i="4"/>
  <c r="C13" i="4"/>
  <c r="C12" i="4"/>
  <c r="C13" i="1"/>
  <c r="D21" i="5" l="1"/>
  <c r="D20" i="5"/>
  <c r="D56" i="7" l="1"/>
  <c r="B56" i="7"/>
  <c r="D57" i="7"/>
  <c r="B57" i="7"/>
  <c r="D42" i="7"/>
  <c r="B42" i="7"/>
  <c r="A31" i="7"/>
  <c r="D27" i="7"/>
  <c r="B27" i="7"/>
  <c r="E26" i="7"/>
  <c r="C26" i="7"/>
  <c r="E25" i="7"/>
  <c r="C25" i="7"/>
  <c r="B20" i="7"/>
  <c r="E19" i="7"/>
  <c r="C19" i="7"/>
  <c r="E18" i="7"/>
  <c r="C18" i="7"/>
  <c r="D13" i="7"/>
  <c r="B13" i="7"/>
  <c r="E12" i="7"/>
  <c r="C12" i="7"/>
  <c r="E11" i="7"/>
  <c r="C11" i="7"/>
  <c r="E27" i="7" l="1"/>
  <c r="D29" i="7"/>
  <c r="D35" i="7" s="1"/>
  <c r="E13" i="7"/>
  <c r="B29" i="7"/>
  <c r="B35" i="7" s="1"/>
  <c r="C20" i="7"/>
  <c r="C27" i="7"/>
  <c r="C13" i="7"/>
  <c r="E20" i="7"/>
  <c r="D46" i="7"/>
  <c r="B46" i="7"/>
  <c r="D60" i="7"/>
  <c r="B60" i="7"/>
  <c r="B59" i="3" l="1"/>
  <c r="C29" i="3" l="1"/>
  <c r="B29" i="3"/>
  <c r="C40" i="4"/>
  <c r="B40" i="4" l="1"/>
  <c r="D15" i="5" l="1"/>
  <c r="C15" i="5"/>
  <c r="D18" i="5" l="1"/>
  <c r="C18" i="5"/>
  <c r="C33" i="3" l="1"/>
  <c r="C54" i="3" s="1"/>
  <c r="B33" i="3"/>
  <c r="B54" i="3" s="1"/>
  <c r="B66" i="3" s="1"/>
  <c r="C35" i="1"/>
  <c r="B35" i="1"/>
  <c r="C32" i="3" l="1"/>
  <c r="C53" i="3" s="1"/>
  <c r="B32" i="3"/>
  <c r="B53" i="3" s="1"/>
  <c r="B65" i="3" s="1"/>
  <c r="B31" i="3" l="1"/>
  <c r="B52" i="3" s="1"/>
  <c r="C31" i="3"/>
  <c r="C52" i="3" s="1"/>
  <c r="C21" i="5" l="1"/>
  <c r="C20" i="5"/>
  <c r="D22" i="5" l="1"/>
  <c r="C22" i="5"/>
  <c r="C23" i="5" l="1"/>
  <c r="D23" i="5"/>
  <c r="C59" i="3"/>
  <c r="C30" i="3"/>
  <c r="C51" i="3" s="1"/>
  <c r="C28" i="3"/>
  <c r="C26" i="3"/>
  <c r="B30" i="3"/>
  <c r="B28" i="3"/>
  <c r="B26" i="3"/>
  <c r="B47" i="3"/>
  <c r="C47" i="3"/>
  <c r="B46" i="3"/>
  <c r="C67" i="3" l="1"/>
  <c r="C63" i="3"/>
  <c r="C66" i="3"/>
  <c r="C65" i="3"/>
  <c r="C64" i="3"/>
  <c r="B51" i="3"/>
  <c r="B63" i="3" s="1"/>
  <c r="B67" i="3" l="1"/>
  <c r="C51" i="2"/>
  <c r="C36" i="2"/>
  <c r="C44" i="2" s="1"/>
  <c r="B36" i="2"/>
  <c r="B44" i="2" s="1"/>
  <c r="C28" i="2"/>
  <c r="B28" i="2"/>
  <c r="C21" i="2"/>
  <c r="B21" i="2"/>
  <c r="C28" i="1"/>
  <c r="C27" i="3" s="1"/>
  <c r="B28" i="1"/>
  <c r="B27" i="3" s="1"/>
  <c r="C21" i="1"/>
  <c r="C23" i="1" s="1"/>
  <c r="B21" i="1"/>
  <c r="C52" i="2" l="1"/>
  <c r="C30" i="1"/>
  <c r="C37" i="1" s="1"/>
  <c r="C40" i="1" s="1"/>
  <c r="B23" i="1"/>
  <c r="B30" i="1" s="1"/>
  <c r="B37" i="1" s="1"/>
  <c r="C29" i="2"/>
  <c r="B29" i="2"/>
  <c r="C45" i="1" l="1"/>
  <c r="C43" i="1"/>
  <c r="C61" i="3" s="1"/>
  <c r="C68" i="3" s="1"/>
  <c r="C52" i="1" s="1"/>
  <c r="C10" i="4"/>
  <c r="C30" i="4" s="1"/>
  <c r="C53" i="4" s="1"/>
  <c r="C25" i="3"/>
  <c r="C35" i="3" s="1"/>
  <c r="C51" i="1" s="1"/>
  <c r="C56" i="4" l="1"/>
  <c r="C49" i="3"/>
  <c r="C57" i="3" s="1"/>
  <c r="B40" i="1"/>
  <c r="B49" i="2" s="1"/>
  <c r="B43" i="1" l="1"/>
  <c r="B45" i="1"/>
  <c r="B61" i="3" s="1"/>
  <c r="B10" i="4"/>
  <c r="B51" i="2"/>
  <c r="B52" i="2" s="1"/>
  <c r="B25" i="3"/>
  <c r="B68" i="3" l="1"/>
  <c r="B52" i="1" s="1"/>
  <c r="B30" i="4"/>
  <c r="B53" i="4" s="1"/>
  <c r="B56" i="4" s="1"/>
  <c r="B49" i="3"/>
  <c r="B57" i="3" s="1"/>
  <c r="B35" i="3"/>
  <c r="B51" i="1" s="1"/>
</calcChain>
</file>

<file path=xl/sharedStrings.xml><?xml version="1.0" encoding="utf-8"?>
<sst xmlns="http://schemas.openxmlformats.org/spreadsheetml/2006/main" count="272" uniqueCount="174">
  <si>
    <t>Arch Coal, Inc. and Subsidiaries</t>
  </si>
  <si>
    <t>Condensed Consolidated Statements of Operations</t>
  </si>
  <si>
    <t>(In thousands, except per share data)</t>
  </si>
  <si>
    <t/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</si>
  <si>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</si>
  <si>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</si>
  <si>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</si>
  <si>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</si>
  <si>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</si>
  <si>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</si>
  <si>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</si>
  <si>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</si>
  <si>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</si>
  <si>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</si>
  <si>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</si>
  <si>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</si>
  <si>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</si>
  <si>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</si>
  <si>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</si>
  <si>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</si>
  <si>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</si>
  <si>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</si>
  <si>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</si>
  <si>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</si>
  <si>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</si>
  <si>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</si>
  <si>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</si>
  <si>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</si>
  <si>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</si>
  <si>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</si>
  <si>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</si>
  <si>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</si>
  <si>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</si>
  <si>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</si>
  <si>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</si>
  <si>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</si>
  <si>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</si>
  <si>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</si>
  <si>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</si>
  <si>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</si>
  <si>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</si>
  <si>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</si>
  <si>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</si>
  <si>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</si>
  <si>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</si>
  <si>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</si>
  <si>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</si>
  <si>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</si>
  <si>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</si>
  <si>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The following reconciles these items to net income and cash flows as reported under GAAP.</t>
  </si>
  <si>
    <t>Income tax (benefit) expense</t>
  </si>
  <si>
    <t>Tax impact of adjustments</t>
  </si>
  <si>
    <t>Cash and cash equivalents, end of period</t>
  </si>
  <si>
    <t>Cash and cash equivalents, beginning of period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</si>
  <si>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</si>
  <si>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</si>
  <si>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</si>
  <si>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</si>
  <si>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</si>
  <si>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</si>
  <si>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</si>
  <si>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</si>
  <si>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</si>
  <si>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</si>
  <si>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</si>
  <si>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</si>
  <si>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</si>
  <si>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</si>
  <si>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Gains on disposals and divestitures</t>
  </si>
  <si>
    <t>Employee stock-based compensation expense</t>
  </si>
  <si>
    <t>Prepaid royalties expensed</t>
  </si>
  <si>
    <t>Adjustments to reconcile to cash provided by operating activities:</t>
  </si>
  <si>
    <t>Operating activities</t>
  </si>
  <si>
    <t>Condensed Consolidated Statements of Cash Flows</t>
  </si>
  <si>
    <t xml:space="preserve">December 31, </t>
  </si>
  <si>
    <t>Transportation costs billed to customers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</si>
  <si>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</si>
  <si>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</si>
  <si>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</si>
  <si>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</si>
  <si>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</si>
  <si>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</si>
  <si>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Tax impact of adjustment</t>
  </si>
  <si>
    <t>Asset impairment and mine closure costs</t>
  </si>
  <si>
    <t xml:space="preserve">Restricted cash </t>
  </si>
  <si>
    <t>Deposits of restricted cash</t>
  </si>
  <si>
    <t>Asset impairment and noncash mine closure costs</t>
  </si>
  <si>
    <t>Net loss resulting from early retirement of debt and debt restructuring</t>
  </si>
  <si>
    <t>Withdrawals (deposits) of restricted cash</t>
  </si>
  <si>
    <t>Reorganization items, net</t>
  </si>
  <si>
    <t>Debt issuance costs</t>
  </si>
  <si>
    <t>Total debt (excluding debt issuance costs)</t>
  </si>
  <si>
    <t>Non-cash bankruptcy reorganization items</t>
  </si>
  <si>
    <t>Adjusted EBITDAR</t>
  </si>
  <si>
    <t>Income (loss) from operations</t>
  </si>
  <si>
    <t>Provision for (benefit from) income taxes</t>
  </si>
  <si>
    <t>Predecessor</t>
  </si>
  <si>
    <t>Successor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</si>
  <si>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</si>
  <si>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</si>
  <si>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</si>
  <si>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</si>
  <si>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 xml:space="preserve">Adjusted EBITDAR is defined as net income attributable to the Company before the effect of net interest expense, income taxes, depreciation, </t>
  </si>
  <si>
    <t>Adjusted EBITDAR may also be adjusted for items that may not reflect the trend of future results.</t>
  </si>
  <si>
    <t>Income (loss) before income taxes</t>
  </si>
  <si>
    <t>(A) Adjusted EBITDAR and Adjusted diluted income per common share are defined and reconciled under "Reconciliation of Non-GAAP Measures" later in this release.</t>
  </si>
  <si>
    <t>Net income (loss)</t>
  </si>
  <si>
    <t>Cash provided by (used in) operating activities</t>
  </si>
  <si>
    <t>Increase (decrease) in cash and cash equivalents</t>
  </si>
  <si>
    <t>Adjusted net income (loss) and adjusted diluted income (loss) per share</t>
  </si>
  <si>
    <t>Adjusted net income (loss)</t>
  </si>
  <si>
    <t>Income (loss) before nonoperating expenses</t>
  </si>
  <si>
    <t>Basic weighted average shares outstanding</t>
  </si>
  <si>
    <t>Amortization of sales contracts, net</t>
  </si>
  <si>
    <t>Adjusted EBITDAR is not a measure of financial performance in accordance with generally accepted accounting principles, and items excluded</t>
  </si>
  <si>
    <t xml:space="preserve">from Adjusted EBITDAR are significant in understanding and assessing our financial condition. Therefore, Adjusted EBITDAR should not be </t>
  </si>
  <si>
    <t xml:space="preserve">considered in isolation, nor as an alternative to net income, income from operations, cash flows from operations or as a measure of our profitability, </t>
  </si>
  <si>
    <t>net income (loss) and adjusted diluted income (loss) per common share better reflect the trend of our future results by excluding items relating to</t>
  </si>
  <si>
    <t>significant transactions. The adjustments made to arrive at these measures are significant in understanding and assessing our financial condition.</t>
  </si>
  <si>
    <t xml:space="preserve">Therefore, adjusted net income (loss) and adjusted diluted income (loss) per share should not be considered in isolation, nor as an alternative to </t>
  </si>
  <si>
    <t>net income (loss) or diluted income (loss) per common share under generally accepted accounting principles.</t>
  </si>
  <si>
    <t xml:space="preserve">liquidity or performance under generally accepted accounting principles.  The Company uses adjusted EBITDAR to measure the operating </t>
  </si>
  <si>
    <t>Adjusted net income (loss) and adjusted diluted income (loss) per common share are adjusted for the after-tax impact of reorganization items, net</t>
  </si>
  <si>
    <t>and are not measures of financial performance in accordance with generally accepted accounting principles.  We believe that adjusted</t>
  </si>
  <si>
    <t>Adjusted EBITDAR (A) (Unaudited)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</si>
  <si>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</si>
  <si>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</si>
  <si>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</si>
  <si>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</si>
  <si>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</si>
  <si>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</si>
  <si>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</si>
  <si>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</si>
  <si>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</si>
  <si>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</si>
  <si>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>Liquidated damages under export logistics contracts</t>
  </si>
  <si>
    <t>Total segment sales</t>
  </si>
  <si>
    <t>Coal risk management derivative settlements</t>
  </si>
  <si>
    <t>Other (1)</t>
  </si>
  <si>
    <t xml:space="preserve">(1) Other includes coal sales associated with mines that have operated historically but have been idled or disposed of and are no </t>
  </si>
  <si>
    <t>longer part of a segment.</t>
  </si>
  <si>
    <t>Total segment cash cost of sales</t>
  </si>
  <si>
    <t>Risk management derivative settlements--diesel fuel</t>
  </si>
  <si>
    <t xml:space="preserve">(1) Other includes costs associated with mines that have operated historically but have been idled or disposed of and are no longer </t>
  </si>
  <si>
    <t>part of a segment and operating overhead.</t>
  </si>
  <si>
    <t>depletion and amortization, accretion on asset retirement obligations, amortization of sales contracts and reorganization items, net.</t>
  </si>
  <si>
    <t xml:space="preserve">March 31, </t>
  </si>
  <si>
    <t xml:space="preserve">Stockholders' equity </t>
  </si>
  <si>
    <t xml:space="preserve">Liabilities and Stockholders' Equity </t>
  </si>
  <si>
    <t>Three Months Ended March 31, 2016</t>
  </si>
  <si>
    <t>Three Months Ended March 31, 2017</t>
  </si>
  <si>
    <t>Net income (loss) per common share</t>
  </si>
  <si>
    <t>Adjusted diluted income (loss) per common share (A)</t>
  </si>
  <si>
    <t>Basic EPS (LPS)</t>
  </si>
  <si>
    <t>Diluted EPS (LPS)</t>
  </si>
  <si>
    <t>Income taxes, net</t>
  </si>
  <si>
    <t>Term loan due 2021 ($325.7 million face value)</t>
  </si>
  <si>
    <t>Other operating income, net</t>
  </si>
  <si>
    <t>Term loan due 2024 ($300.0 million face value)</t>
  </si>
  <si>
    <t>Payments to extinguish term loan due 2021</t>
  </si>
  <si>
    <t>Proceeds from issuance of term loan due 2024</t>
  </si>
  <si>
    <t>Cash used in investing activities</t>
  </si>
  <si>
    <t>Cash used in financing activities</t>
  </si>
  <si>
    <t>Nonoperating expense</t>
  </si>
  <si>
    <t>Proceeds from disposals and divestitures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</si>
  <si>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</si>
  <si>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</si>
  <si>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</si>
  <si>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Diluted income (loss) per share </t>
  </si>
  <si>
    <t>Adjusted diluted income (loss) per share</t>
  </si>
  <si>
    <t xml:space="preserve">performance of its segments and allocate resources to the segments.  Furthermore, analogous measures are used by industry analysts and investors </t>
  </si>
  <si>
    <t>measures used by other companies. The table below shows how we calculate Adjusted EBITDAR.</t>
  </si>
  <si>
    <t>to evaluate our operating performance. Investors should be aware that our presentation of Adjusted EBITDAR may not be comparable to similarly titled</t>
  </si>
  <si>
    <t>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</si>
</sst>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_(&quot;$&quot;* #,##0.00_)_%;_(&quot;$&quot;* \(#,##0.00\)_%;_(&quot;$&quot;* &quot;—&quot;_);_(@_)"/>
    <numFmt numFmtId="169" formatCode="_(&quot;$&quot;* #,##0_)_%;_(&quot;$&quot;* \(#,##0\)_%;_(&quot;$&quot;* &quot;—&quot;_);_(@_)"/>
    <numFmt numFmtId="170" formatCode="#,##0_)%;\(#,##0\)%;&quot;—&quot;\%;_(@_)"/>
    <numFmt numFmtId="171" formatCode="_(#,##0_)_%;_(\(#,##0\)_%;_(&quot;—&quot;_);_(@_)"/>
    <numFmt numFmtId="172" formatCode="_(#,##0.00_);_(\(#,##0.00\);_(&quot;—&quot;_);_(@_)"/>
    <numFmt numFmtId="173" formatCode="_(* #,##0.0_);_(* \(#,##0.0\);_(* &quot;-&quot;??_);_(@_)"/>
    <numFmt numFmtId="174" formatCode="_(&quot;$&quot;* #,##0.0_);_(&quot;$&quot;* \(#,##0.0\);_(&quot;$&quot;* &quot;-&quot;??_);_(@_)"/>
    <numFmt numFmtId="175" formatCode="#,##0.00;\(#,##0.00\)"/>
  </numFmts>
  <fonts count="22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</font>
    <font>
      <sz val="10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75" fontId="18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21" fillId="0" borderId="0"/>
    <xf numFmtId="0" fontId="19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 indent="1"/>
    </xf>
    <xf numFmtId="167" fontId="6" fillId="0" borderId="0" xfId="0" applyNumberFormat="1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wrapText="1" indent="2"/>
    </xf>
    <xf numFmtId="0" fontId="6" fillId="0" borderId="0" xfId="0" applyFont="1" applyAlignment="1">
      <alignment wrapText="1"/>
    </xf>
    <xf numFmtId="167" fontId="6" fillId="0" borderId="0" xfId="0" applyNumberFormat="1" applyFont="1" applyAlignment="1">
      <alignment horizontal="left"/>
    </xf>
    <xf numFmtId="168" fontId="6" fillId="0" borderId="0" xfId="0" applyNumberFormat="1" applyFont="1" applyAlignment="1"/>
    <xf numFmtId="169" fontId="6" fillId="0" borderId="0" xfId="0" applyNumberFormat="1" applyFont="1" applyAlignme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71" fontId="6" fillId="0" borderId="0" xfId="0" applyNumberFormat="1" applyFont="1" applyAlignment="1"/>
    <xf numFmtId="171" fontId="6" fillId="0" borderId="0" xfId="0" applyNumberFormat="1" applyFont="1" applyAlignment="1">
      <alignment horizontal="left"/>
    </xf>
    <xf numFmtId="171" fontId="0" fillId="0" borderId="0" xfId="0" applyNumberFormat="1" applyAlignment="1">
      <alignment horizontal="left"/>
    </xf>
    <xf numFmtId="172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wrapText="1" indent="3"/>
    </xf>
    <xf numFmtId="167" fontId="6" fillId="0" borderId="0" xfId="0" applyNumberFormat="1" applyFont="1" applyFill="1" applyBorder="1" applyAlignment="1"/>
    <xf numFmtId="167" fontId="6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6" xfId="0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9" fillId="0" borderId="0" xfId="0" applyFont="1" applyFill="1" applyAlignment="1">
      <alignment wrapText="1"/>
    </xf>
    <xf numFmtId="164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wrapText="1" indent="1"/>
    </xf>
    <xf numFmtId="166" fontId="6" fillId="0" borderId="0" xfId="1" applyNumberFormat="1" applyFont="1" applyFill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6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 indent="2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166" fontId="6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wrapText="1" indent="2"/>
    </xf>
    <xf numFmtId="164" fontId="6" fillId="0" borderId="4" xfId="2" applyNumberFormat="1" applyFont="1" applyFill="1" applyBorder="1" applyAlignment="1">
      <alignment horizontal="right"/>
    </xf>
    <xf numFmtId="168" fontId="6" fillId="0" borderId="0" xfId="0" applyNumberFormat="1" applyFont="1" applyFill="1" applyAlignment="1">
      <alignment horizontal="right"/>
    </xf>
    <xf numFmtId="165" fontId="6" fillId="0" borderId="4" xfId="0" applyNumberFormat="1" applyFont="1" applyFill="1" applyBorder="1" applyAlignment="1"/>
    <xf numFmtId="0" fontId="6" fillId="0" borderId="0" xfId="0" applyFont="1" applyFill="1" applyAlignment="1">
      <alignment horizontal="left"/>
    </xf>
    <xf numFmtId="170" fontId="6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6" fillId="0" borderId="0" xfId="0" applyNumberFormat="1" applyFont="1" applyFill="1" applyAlignment="1"/>
    <xf numFmtId="164" fontId="6" fillId="0" borderId="0" xfId="2" applyNumberFormat="1" applyFont="1" applyFill="1" applyAlignment="1"/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/>
    <xf numFmtId="167" fontId="6" fillId="0" borderId="1" xfId="0" applyNumberFormat="1" applyFont="1" applyFill="1" applyBorder="1" applyAlignment="1"/>
    <xf numFmtId="166" fontId="6" fillId="0" borderId="1" xfId="1" applyNumberFormat="1" applyFont="1" applyFill="1" applyBorder="1" applyAlignment="1"/>
    <xf numFmtId="164" fontId="6" fillId="0" borderId="4" xfId="2" applyNumberFormat="1" applyFont="1" applyFill="1" applyBorder="1" applyAlignment="1"/>
    <xf numFmtId="166" fontId="6" fillId="0" borderId="2" xfId="1" applyNumberFormat="1" applyFont="1" applyFill="1" applyBorder="1" applyAlignment="1"/>
    <xf numFmtId="167" fontId="6" fillId="0" borderId="3" xfId="0" applyNumberFormat="1" applyFont="1" applyFill="1" applyBorder="1" applyAlignment="1"/>
    <xf numFmtId="0" fontId="0" fillId="0" borderId="0" xfId="0" applyFill="1" applyAlignment="1"/>
    <xf numFmtId="44" fontId="6" fillId="0" borderId="0" xfId="2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5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43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7" fontId="14" fillId="0" borderId="0" xfId="0" applyNumberFormat="1" applyFont="1" applyFill="1" applyBorder="1" applyAlignment="1"/>
    <xf numFmtId="166" fontId="6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43" fontId="3" fillId="0" borderId="0" xfId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6" fillId="0" borderId="0" xfId="1" applyNumberFormat="1" applyFont="1" applyFill="1" applyBorder="1" applyAlignment="1"/>
    <xf numFmtId="164" fontId="0" fillId="0" borderId="0" xfId="2" applyNumberFormat="1" applyFont="1" applyFill="1" applyAlignment="1">
      <alignment horizontal="left"/>
    </xf>
    <xf numFmtId="43" fontId="0" fillId="0" borderId="0" xfId="1" applyFont="1" applyFill="1" applyAlignment="1">
      <alignment wrapText="1"/>
    </xf>
    <xf numFmtId="166" fontId="0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>
      <alignment wrapText="1"/>
    </xf>
    <xf numFmtId="44" fontId="0" fillId="0" borderId="0" xfId="2" applyFont="1" applyFill="1" applyAlignment="1">
      <alignment wrapText="1"/>
    </xf>
    <xf numFmtId="166" fontId="0" fillId="0" borderId="0" xfId="1" applyNumberFormat="1" applyFont="1" applyAlignment="1">
      <alignment wrapText="1"/>
    </xf>
    <xf numFmtId="167" fontId="6" fillId="0" borderId="0" xfId="0" applyNumberFormat="1" applyFont="1" applyFill="1" applyAlignment="1">
      <alignment horizontal="right"/>
    </xf>
    <xf numFmtId="171" fontId="6" fillId="0" borderId="0" xfId="0" applyNumberFormat="1" applyFont="1" applyFill="1" applyAlignment="1"/>
    <xf numFmtId="17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72" fontId="6" fillId="0" borderId="0" xfId="0" applyNumberFormat="1" applyFont="1" applyFill="1" applyAlignment="1">
      <alignment horizontal="left"/>
    </xf>
    <xf numFmtId="172" fontId="0" fillId="0" borderId="0" xfId="0" applyNumberFormat="1" applyFill="1" applyAlignment="1">
      <alignment horizontal="left"/>
    </xf>
    <xf numFmtId="172" fontId="6" fillId="0" borderId="0" xfId="0" applyNumberFormat="1" applyFont="1" applyFill="1" applyBorder="1" applyAlignment="1">
      <alignment horizontal="left"/>
    </xf>
    <xf numFmtId="172" fontId="0" fillId="0" borderId="0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44" fontId="6" fillId="0" borderId="4" xfId="2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>
      <alignment horizontal="center"/>
    </xf>
    <xf numFmtId="44" fontId="6" fillId="0" borderId="5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164" fontId="6" fillId="0" borderId="8" xfId="2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166" fontId="6" fillId="0" borderId="8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6" fontId="6" fillId="0" borderId="11" xfId="1" applyNumberFormat="1" applyFont="1" applyFill="1" applyBorder="1" applyAlignment="1">
      <alignment horizontal="right"/>
    </xf>
    <xf numFmtId="164" fontId="6" fillId="0" borderId="7" xfId="2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44" fontId="6" fillId="0" borderId="7" xfId="2" applyNumberFormat="1" applyFont="1" applyFill="1" applyBorder="1" applyAlignment="1">
      <alignment horizontal="right"/>
    </xf>
    <xf numFmtId="166" fontId="6" fillId="0" borderId="7" xfId="1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/>
    <xf numFmtId="44" fontId="6" fillId="0" borderId="12" xfId="0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9" fillId="0" borderId="0" xfId="0" quotePrefix="1" applyFont="1" applyAlignment="1">
      <alignment wrapText="1"/>
    </xf>
    <xf numFmtId="0" fontId="6" fillId="0" borderId="0" xfId="0" applyFont="1" applyAlignment="1"/>
    <xf numFmtId="0" fontId="11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6" fillId="0" borderId="8" xfId="0" applyNumberFormat="1" applyFont="1" applyFill="1" applyBorder="1" applyAlignment="1"/>
    <xf numFmtId="167" fontId="6" fillId="0" borderId="8" xfId="0" applyNumberFormat="1" applyFont="1" applyFill="1" applyBorder="1" applyAlignment="1"/>
    <xf numFmtId="167" fontId="6" fillId="0" borderId="9" xfId="0" applyNumberFormat="1" applyFont="1" applyFill="1" applyBorder="1" applyAlignment="1"/>
    <xf numFmtId="166" fontId="6" fillId="0" borderId="8" xfId="1" applyNumberFormat="1" applyFont="1" applyFill="1" applyBorder="1" applyAlignment="1"/>
    <xf numFmtId="166" fontId="6" fillId="0" borderId="9" xfId="1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0" fontId="8" fillId="0" borderId="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left"/>
    </xf>
    <xf numFmtId="167" fontId="6" fillId="0" borderId="10" xfId="0" applyNumberFormat="1" applyFont="1" applyFill="1" applyBorder="1" applyAlignment="1"/>
    <xf numFmtId="167" fontId="6" fillId="0" borderId="8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44" fontId="6" fillId="0" borderId="0" xfId="2" applyNumberFormat="1" applyFont="1" applyFill="1" applyAlignment="1">
      <alignment horizontal="center"/>
    </xf>
    <xf numFmtId="44" fontId="0" fillId="0" borderId="0" xfId="2" applyNumberFormat="1" applyFont="1" applyFill="1" applyAlignment="1">
      <alignment horizontal="center" wrapText="1"/>
    </xf>
    <xf numFmtId="43" fontId="6" fillId="0" borderId="0" xfId="1" applyFont="1" applyFill="1" applyAlignment="1">
      <alignment horizontal="center"/>
    </xf>
    <xf numFmtId="0" fontId="0" fillId="0" borderId="8" xfId="0" applyFill="1" applyBorder="1" applyAlignment="1"/>
    <xf numFmtId="166" fontId="6" fillId="0" borderId="7" xfId="1" applyNumberFormat="1" applyFont="1" applyFill="1" applyBorder="1" applyAlignment="1"/>
    <xf numFmtId="44" fontId="6" fillId="0" borderId="8" xfId="2" applyNumberFormat="1" applyFont="1" applyFill="1" applyBorder="1" applyAlignment="1">
      <alignment horizontal="left"/>
    </xf>
    <xf numFmtId="43" fontId="6" fillId="0" borderId="8" xfId="1" applyFont="1" applyFill="1" applyBorder="1" applyAlignment="1"/>
    <xf numFmtId="43" fontId="6" fillId="0" borderId="9" xfId="1" applyFont="1" applyFill="1" applyBorder="1" applyAlignment="1"/>
    <xf numFmtId="44" fontId="6" fillId="0" borderId="14" xfId="2" applyFont="1" applyFill="1" applyBorder="1" applyAlignment="1"/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44" fontId="6" fillId="0" borderId="8" xfId="2" applyNumberFormat="1" applyFont="1" applyFill="1" applyBorder="1" applyAlignment="1">
      <alignment horizontal="right"/>
    </xf>
    <xf numFmtId="44" fontId="6" fillId="0" borderId="0" xfId="2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4" fontId="6" fillId="0" borderId="7" xfId="2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left"/>
    </xf>
    <xf numFmtId="44" fontId="6" fillId="0" borderId="6" xfId="2" applyFont="1" applyFill="1" applyBorder="1" applyAlignment="1">
      <alignment horizontal="center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 wrapText="1" indent="2"/>
    </xf>
    <xf numFmtId="0" fontId="8" fillId="0" borderId="0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8" fillId="0" borderId="16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3" applyFont="1" applyFill="1" applyAlignment="1">
      <alignment wrapText="1"/>
    </xf>
    <xf numFmtId="0" fontId="8" fillId="0" borderId="3" xfId="0" applyFont="1" applyBorder="1" applyAlignment="1">
      <alignment horizontal="center" wrapText="1"/>
    </xf>
    <xf numFmtId="164" fontId="6" fillId="0" borderId="0" xfId="2" applyNumberFormat="1" applyFont="1" applyFill="1" applyBorder="1" applyAlignment="1"/>
    <xf numFmtId="173" fontId="6" fillId="0" borderId="0" xfId="1" applyNumberFormat="1" applyFont="1" applyFill="1" applyBorder="1" applyAlignment="1"/>
    <xf numFmtId="173" fontId="6" fillId="0" borderId="8" xfId="1" applyNumberFormat="1" applyFont="1" applyFill="1" applyBorder="1" applyAlignment="1"/>
    <xf numFmtId="173" fontId="6" fillId="0" borderId="0" xfId="1" applyNumberFormat="1" applyFont="1" applyFill="1" applyAlignment="1"/>
    <xf numFmtId="174" fontId="6" fillId="0" borderId="0" xfId="2" applyNumberFormat="1" applyFont="1" applyFill="1" applyBorder="1" applyAlignment="1"/>
    <xf numFmtId="44" fontId="6" fillId="0" borderId="8" xfId="2" applyFont="1" applyFill="1" applyBorder="1" applyAlignment="1"/>
    <xf numFmtId="44" fontId="6" fillId="0" borderId="0" xfId="2" applyFont="1" applyFill="1" applyAlignment="1"/>
    <xf numFmtId="43" fontId="6" fillId="0" borderId="1" xfId="1" applyFont="1" applyFill="1" applyBorder="1" applyAlignment="1"/>
    <xf numFmtId="43" fontId="6" fillId="0" borderId="0" xfId="1" applyFont="1" applyFill="1" applyBorder="1" applyAlignment="1"/>
    <xf numFmtId="174" fontId="6" fillId="0" borderId="4" xfId="2" applyNumberFormat="1" applyFont="1" applyFill="1" applyBorder="1" applyAlignment="1"/>
    <xf numFmtId="172" fontId="6" fillId="0" borderId="8" xfId="0" applyNumberFormat="1" applyFont="1" applyFill="1" applyBorder="1" applyAlignment="1">
      <alignment horizontal="left"/>
    </xf>
    <xf numFmtId="174" fontId="6" fillId="0" borderId="0" xfId="2" applyNumberFormat="1" applyFont="1" applyAlignment="1">
      <alignment wrapText="1"/>
    </xf>
    <xf numFmtId="173" fontId="6" fillId="0" borderId="0" xfId="1" applyNumberFormat="1" applyFont="1" applyAlignment="1">
      <alignment wrapText="1"/>
    </xf>
    <xf numFmtId="0" fontId="6" fillId="0" borderId="8" xfId="0" applyFont="1" applyBorder="1" applyAlignment="1">
      <alignment wrapText="1"/>
    </xf>
    <xf numFmtId="174" fontId="6" fillId="0" borderId="0" xfId="0" applyNumberFormat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0" fontId="7" fillId="0" borderId="0" xfId="0" applyFont="1" applyBorder="1" applyAlignment="1">
      <alignment horizontal="center" wrapText="1"/>
    </xf>
    <xf numFmtId="171" fontId="6" fillId="0" borderId="0" xfId="0" applyNumberFormat="1" applyFont="1" applyFill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44" fontId="6" fillId="0" borderId="0" xfId="2" applyNumberFormat="1" applyFont="1" applyFill="1" applyBorder="1" applyAlignment="1">
      <alignment horizontal="left"/>
    </xf>
    <xf numFmtId="43" fontId="6" fillId="0" borderId="0" xfId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8" xfId="0" applyFont="1" applyBorder="1" applyAlignment="1">
      <alignment horizont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Fill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171" fontId="6" fillId="0" borderId="8" xfId="0" applyNumberFormat="1" applyFont="1" applyFill="1" applyBorder="1" applyAlignment="1"/>
    <xf numFmtId="164" fontId="14" fillId="0" borderId="0" xfId="2" applyNumberFormat="1" applyFont="1" applyFill="1" applyAlignment="1">
      <alignment horizontal="left"/>
    </xf>
    <xf numFmtId="44" fontId="6" fillId="0" borderId="8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165" fontId="6" fillId="0" borderId="0" xfId="0" applyNumberFormat="1" applyFont="1" applyFill="1" applyBorder="1" applyAlignment="1"/>
    <xf numFmtId="166" fontId="6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14" fillId="0" borderId="0" xfId="1" applyNumberFormat="1" applyFont="1" applyFill="1" applyBorder="1" applyAlignment="1">
      <alignment horizontal="left"/>
    </xf>
    <xf numFmtId="166" fontId="14" fillId="0" borderId="0" xfId="1" applyNumberFormat="1" applyFont="1" applyFill="1" applyAlignment="1">
      <alignment horizontal="left"/>
    </xf>
    <xf numFmtId="166" fontId="6" fillId="0" borderId="0" xfId="24" applyNumberFormat="1" applyFont="1" applyFill="1" applyBorder="1" applyAlignment="1"/>
    <xf numFmtId="173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73" fontId="6" fillId="0" borderId="1" xfId="24" applyNumberFormat="1" applyFont="1" applyFill="1" applyBorder="1" applyAlignment="1"/>
    <xf numFmtId="166" fontId="6" fillId="0" borderId="0" xfId="24" applyNumberFormat="1" applyFont="1" applyFill="1" applyBorder="1" applyAlignment="1"/>
    <xf numFmtId="173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73" fontId="6" fillId="0" borderId="1" xfId="24" applyNumberFormat="1" applyFont="1" applyFill="1" applyBorder="1" applyAlignment="1"/>
    <xf numFmtId="166" fontId="6" fillId="0" borderId="0" xfId="24" applyNumberFormat="1" applyFont="1" applyFill="1" applyBorder="1" applyAlignment="1"/>
    <xf numFmtId="173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73" fontId="6" fillId="0" borderId="0" xfId="24" applyNumberFormat="1" applyFont="1" applyAlignment="1">
      <alignment horizontal="left"/>
    </xf>
    <xf numFmtId="173" fontId="6" fillId="0" borderId="1" xfId="24" applyNumberFormat="1" applyFont="1" applyBorder="1" applyAlignment="1">
      <alignment horizontal="left"/>
    </xf>
    <xf numFmtId="173" fontId="6" fillId="0" borderId="0" xfId="24" applyNumberFormat="1" applyFont="1" applyAlignment="1">
      <alignment wrapText="1"/>
    </xf>
    <xf numFmtId="173" fontId="6" fillId="0" borderId="1" xfId="24" applyNumberFormat="1" applyFont="1" applyBorder="1" applyAlignment="1">
      <alignment wrapText="1"/>
    </xf>
    <xf numFmtId="166" fontId="6" fillId="0" borderId="0" xfId="24" applyNumberFormat="1" applyFont="1" applyFill="1" applyAlignment="1"/>
    <xf numFmtId="173" fontId="6" fillId="0" borderId="0" xfId="24" applyNumberFormat="1" applyFont="1" applyFill="1" applyAlignment="1"/>
    <xf numFmtId="174" fontId="6" fillId="0" borderId="0" xfId="25" applyNumberFormat="1" applyFont="1" applyFill="1" applyAlignment="1"/>
    <xf numFmtId="173" fontId="6" fillId="0" borderId="1" xfId="24" applyNumberFormat="1" applyFont="1" applyFill="1" applyBorder="1" applyAlignment="1"/>
    <xf numFmtId="166" fontId="6" fillId="0" borderId="0" xfId="24" applyNumberFormat="1" applyFont="1" applyFill="1" applyAlignment="1"/>
    <xf numFmtId="173" fontId="6" fillId="0" borderId="0" xfId="24" applyNumberFormat="1" applyFont="1" applyFill="1" applyAlignment="1"/>
    <xf numFmtId="174" fontId="6" fillId="0" borderId="0" xfId="25" applyNumberFormat="1" applyFont="1" applyFill="1" applyAlignment="1"/>
    <xf numFmtId="173" fontId="6" fillId="0" borderId="1" xfId="24" applyNumberFormat="1" applyFont="1" applyFill="1" applyBorder="1" applyAlignment="1"/>
    <xf numFmtId="166" fontId="6" fillId="0" borderId="0" xfId="24" applyNumberFormat="1" applyFont="1" applyFill="1" applyAlignment="1"/>
    <xf numFmtId="173" fontId="6" fillId="0" borderId="0" xfId="24" applyNumberFormat="1" applyFont="1" applyFill="1" applyAlignment="1"/>
    <xf numFmtId="174" fontId="6" fillId="0" borderId="0" xfId="25" applyNumberFormat="1" applyFont="1" applyFill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73" fontId="17" fillId="0" borderId="1" xfId="24" applyNumberFormat="1" applyFont="1" applyBorder="1"/>
    <xf numFmtId="173" fontId="17" fillId="0" borderId="0" xfId="24" applyNumberFormat="1" applyFont="1"/>
    <xf numFmtId="173" fontId="6" fillId="0" borderId="0" xfId="24" applyNumberFormat="1" applyFont="1" applyAlignment="1">
      <alignment wrapText="1"/>
    </xf>
    <xf numFmtId="173" fontId="6" fillId="0" borderId="1" xfId="24" applyNumberFormat="1" applyFont="1" applyBorder="1" applyAlignment="1">
      <alignment wrapText="1"/>
    </xf>
    <xf numFmtId="166" fontId="6" fillId="0" borderId="15" xfId="1" applyNumberFormat="1" applyFont="1" applyFill="1" applyBorder="1" applyAlignment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71" fontId="6" fillId="0" borderId="0" xfId="0" applyNumberFormat="1" applyFont="1" applyAlignment="1"/>
  </cellXfs>
  <cellStyles count="30">
    <cellStyle name="Comma" xfId="1" builtinId="3"/>
    <cellStyle name="Comma 2" xfId="4"/>
    <cellStyle name="Comma 3" xfId="5"/>
    <cellStyle name="Comma 3 2" xfId="28"/>
    <cellStyle name="Comma 3 3" xfId="20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3" xfId="21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3" xfId="11"/>
    <cellStyle name="Normal 3 2" xfId="27"/>
    <cellStyle name="Normal 3 3" xfId="19"/>
    <cellStyle name="Normal 4" xfId="12"/>
    <cellStyle name="Normal 5" xfId="23"/>
    <cellStyle name="Normal 6" xfId="15"/>
    <cellStyle name="Normal 7" xfId="14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zczepan\AppData\Local\Microsoft\Windows\Temporary%20Internet%20Files\Content.Outlook\TMJVI7ZK\Copy%20of%20Earnings%20Release%20statements%20Q4%202016%20(January%2025%20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s of Operations"/>
      <sheetName val="Balance Sheet"/>
      <sheetName val="Statement of Cash Flows"/>
      <sheetName val="Debt Schedule"/>
      <sheetName val="Reconciliation page"/>
      <sheetName val="Operational Performance"/>
      <sheetName val="Sheet1"/>
    </sheetNames>
    <sheetDataSet>
      <sheetData sheetId="0">
        <row r="20">
          <cell r="A20" t="str">
            <v>Selling, general and administrative expenses</v>
          </cell>
        </row>
      </sheetData>
      <sheetData sheetId="1"/>
      <sheetData sheetId="2"/>
      <sheetData sheetId="3"/>
      <sheetData sheetId="4">
        <row r="39">
          <cell r="B39">
            <v>94497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tabSelected="1" workbookViewId="0">
      <selection activeCell="E15" sqref="E15"/>
    </sheetView>
  </sheetViews>
  <sheetFormatPr defaultColWidth="21.5" defaultRowHeight="13.5" customHeight="1" x14ac:dyDescent="0.2"/>
  <cols>
    <col min="1" max="1" width="74" style="1" bestFit="1" customWidth="1"/>
    <col min="2" max="3" width="16.83203125" style="1" customWidth="1"/>
    <col min="4" max="16384" width="21.5" style="1"/>
  </cols>
  <sheetData>
    <row r="1" spans="1:6" ht="13.5" customHeight="1" x14ac:dyDescent="0.25">
      <c r="A1" s="314" t="s">
        <v>0</v>
      </c>
      <c r="B1" s="314"/>
      <c r="C1" s="314"/>
    </row>
    <row r="2" spans="1:6" ht="13.5" customHeight="1" x14ac:dyDescent="0.25">
      <c r="A2" s="314" t="s">
        <v>1</v>
      </c>
      <c r="B2" s="314"/>
      <c r="C2" s="314"/>
    </row>
    <row r="3" spans="1:6" ht="13.5" customHeight="1" x14ac:dyDescent="0.25">
      <c r="A3" s="314" t="s">
        <v>2</v>
      </c>
      <c r="B3" s="314"/>
      <c r="C3" s="314"/>
    </row>
    <row r="4" spans="1:6" ht="13.5" customHeight="1" x14ac:dyDescent="0.2">
      <c r="A4" s="2"/>
      <c r="B4" s="2"/>
      <c r="C4" s="2"/>
    </row>
    <row r="5" spans="1:6" s="140" customFormat="1" ht="13.5" customHeight="1" x14ac:dyDescent="0.2">
      <c r="A5" s="22"/>
      <c r="B5" s="22"/>
      <c r="C5" s="22"/>
    </row>
    <row r="6" spans="1:6" ht="13.5" customHeight="1" x14ac:dyDescent="0.2">
      <c r="A6" s="3"/>
      <c r="B6" s="157" t="s">
        <v>97</v>
      </c>
      <c r="C6" s="248" t="s">
        <v>96</v>
      </c>
    </row>
    <row r="7" spans="1:6" ht="33.75" x14ac:dyDescent="0.2">
      <c r="A7" s="3"/>
      <c r="B7" s="157" t="s">
        <v>150</v>
      </c>
      <c r="C7" s="137" t="s">
        <v>149</v>
      </c>
    </row>
    <row r="8" spans="1:6" ht="13.5" customHeight="1" x14ac:dyDescent="0.2">
      <c r="A8" s="3"/>
      <c r="B8" s="158" t="s">
        <v>4</v>
      </c>
      <c r="C8" s="171" t="s">
        <v>4</v>
      </c>
    </row>
    <row r="9" spans="1:6" ht="13.5" customHeight="1" x14ac:dyDescent="0.2">
      <c r="A9" s="3"/>
      <c r="B9" s="145"/>
      <c r="C9" s="116"/>
    </row>
    <row r="10" spans="1:6" ht="13.5" customHeight="1" x14ac:dyDescent="0.2">
      <c r="A10" s="60" t="s">
        <v>5</v>
      </c>
      <c r="B10" s="146">
        <v>600975</v>
      </c>
      <c r="C10" s="61">
        <v>428106</v>
      </c>
      <c r="E10" s="127"/>
      <c r="F10" s="59"/>
    </row>
    <row r="11" spans="1:6" ht="13.5" customHeight="1" x14ac:dyDescent="0.2">
      <c r="A11" s="27"/>
      <c r="B11" s="147"/>
      <c r="C11" s="62"/>
      <c r="E11" s="127"/>
      <c r="F11" s="59"/>
    </row>
    <row r="12" spans="1:6" ht="13.5" customHeight="1" x14ac:dyDescent="0.2">
      <c r="A12" s="60" t="s">
        <v>6</v>
      </c>
      <c r="B12" s="147"/>
      <c r="C12" s="62"/>
      <c r="E12" s="127"/>
      <c r="F12" s="59"/>
    </row>
    <row r="13" spans="1:6" ht="13.5" customHeight="1" x14ac:dyDescent="0.2">
      <c r="A13" s="63" t="s">
        <v>7</v>
      </c>
      <c r="B13" s="148">
        <v>461410</v>
      </c>
      <c r="C13" s="64">
        <f>419316-8306</f>
        <v>411010</v>
      </c>
      <c r="E13" s="127"/>
      <c r="F13" s="59"/>
    </row>
    <row r="14" spans="1:6" ht="13.5" customHeight="1" x14ac:dyDescent="0.2">
      <c r="A14" s="63" t="s">
        <v>8</v>
      </c>
      <c r="B14" s="148">
        <v>31921</v>
      </c>
      <c r="C14" s="64">
        <v>63699</v>
      </c>
      <c r="E14" s="127"/>
      <c r="F14" s="59"/>
    </row>
    <row r="15" spans="1:6" s="140" customFormat="1" ht="13.5" customHeight="1" x14ac:dyDescent="0.2">
      <c r="A15" s="63" t="s">
        <v>101</v>
      </c>
      <c r="B15" s="148">
        <v>7623</v>
      </c>
      <c r="C15" s="64">
        <v>8306</v>
      </c>
      <c r="E15" s="127"/>
      <c r="F15" s="59"/>
    </row>
    <row r="16" spans="1:6" ht="13.5" customHeight="1" x14ac:dyDescent="0.2">
      <c r="A16" s="63" t="s">
        <v>113</v>
      </c>
      <c r="B16" s="148">
        <v>14690</v>
      </c>
      <c r="C16" s="64">
        <v>-833</v>
      </c>
      <c r="E16" s="127"/>
      <c r="F16" s="59"/>
    </row>
    <row r="17" spans="1:7" ht="13.5" customHeight="1" x14ac:dyDescent="0.2">
      <c r="A17" s="63" t="s">
        <v>9</v>
      </c>
      <c r="B17" s="148">
        <v>854</v>
      </c>
      <c r="C17" s="64">
        <v>1210</v>
      </c>
      <c r="E17" s="127"/>
      <c r="F17" s="59"/>
    </row>
    <row r="18" spans="1:7" s="52" customFormat="1" ht="13.5" customHeight="1" x14ac:dyDescent="0.2">
      <c r="A18" s="63" t="s">
        <v>83</v>
      </c>
      <c r="B18" s="148">
        <v>0</v>
      </c>
      <c r="C18" s="64">
        <v>85520</v>
      </c>
      <c r="D18" s="44"/>
      <c r="E18" s="127"/>
      <c r="F18" s="59"/>
    </row>
    <row r="19" spans="1:7" ht="13.5" customHeight="1" x14ac:dyDescent="0.2">
      <c r="A19" s="63" t="s">
        <v>10</v>
      </c>
      <c r="B19" s="148">
        <v>20523</v>
      </c>
      <c r="C19" s="64">
        <v>19826</v>
      </c>
      <c r="E19" s="127"/>
      <c r="F19" s="59"/>
    </row>
    <row r="20" spans="1:7" ht="13.5" customHeight="1" x14ac:dyDescent="0.2">
      <c r="A20" s="63" t="s">
        <v>157</v>
      </c>
      <c r="B20" s="149">
        <f>4600-6910</f>
        <v>-2310</v>
      </c>
      <c r="C20" s="65">
        <v>-2220</v>
      </c>
      <c r="E20" s="127"/>
      <c r="F20" s="59"/>
      <c r="G20" s="44"/>
    </row>
    <row r="21" spans="1:7" ht="13.5" customHeight="1" x14ac:dyDescent="0.2">
      <c r="A21" s="66"/>
      <c r="B21" s="149">
        <f>SUM(B13:B20)</f>
        <v>534711</v>
      </c>
      <c r="C21" s="67">
        <f>SUM(C13:C20)</f>
        <v>586518</v>
      </c>
      <c r="E21" s="127"/>
      <c r="F21" s="59"/>
    </row>
    <row r="22" spans="1:7" ht="13.5" customHeight="1" x14ac:dyDescent="0.2">
      <c r="A22" s="27"/>
      <c r="B22" s="148"/>
      <c r="C22" s="64"/>
      <c r="E22" s="127"/>
      <c r="F22" s="59"/>
    </row>
    <row r="23" spans="1:7" ht="13.5" customHeight="1" x14ac:dyDescent="0.2">
      <c r="A23" s="68" t="s">
        <v>94</v>
      </c>
      <c r="B23" s="148">
        <f>+B10-B21</f>
        <v>66264</v>
      </c>
      <c r="C23" s="64">
        <f>+C10-C21</f>
        <v>-158412</v>
      </c>
      <c r="E23" s="127"/>
      <c r="F23" s="59"/>
    </row>
    <row r="24" spans="1:7" ht="13.5" customHeight="1" x14ac:dyDescent="0.2">
      <c r="A24" s="27"/>
      <c r="B24" s="148"/>
      <c r="C24" s="64"/>
      <c r="E24" s="127"/>
      <c r="F24" s="59"/>
    </row>
    <row r="25" spans="1:7" ht="13.5" customHeight="1" x14ac:dyDescent="0.2">
      <c r="A25" s="60" t="s">
        <v>11</v>
      </c>
      <c r="B25" s="148"/>
      <c r="C25" s="64"/>
      <c r="E25" s="127"/>
      <c r="F25" s="59"/>
    </row>
    <row r="26" spans="1:7" ht="13.5" customHeight="1" x14ac:dyDescent="0.2">
      <c r="A26" s="63" t="s">
        <v>12</v>
      </c>
      <c r="B26" s="148">
        <v>-9425</v>
      </c>
      <c r="C26" s="64">
        <v>-44451</v>
      </c>
      <c r="E26" s="127"/>
      <c r="F26" s="59"/>
    </row>
    <row r="27" spans="1:7" ht="13.5" customHeight="1" x14ac:dyDescent="0.2">
      <c r="A27" s="63" t="s">
        <v>13</v>
      </c>
      <c r="B27" s="148">
        <v>527</v>
      </c>
      <c r="C27" s="65">
        <v>1138</v>
      </c>
      <c r="E27" s="127"/>
      <c r="F27" s="59"/>
    </row>
    <row r="28" spans="1:7" ht="13.5" customHeight="1" x14ac:dyDescent="0.2">
      <c r="A28" s="27"/>
      <c r="B28" s="150">
        <f>SUM(B26:B27)</f>
        <v>-8898</v>
      </c>
      <c r="C28" s="67">
        <f>SUM(C26:C27)</f>
        <v>-43313</v>
      </c>
      <c r="E28" s="127"/>
      <c r="F28" s="59"/>
    </row>
    <row r="29" spans="1:7" ht="13.5" customHeight="1" x14ac:dyDescent="0.2">
      <c r="A29" s="27"/>
      <c r="B29" s="148"/>
      <c r="C29" s="64"/>
      <c r="E29" s="127"/>
      <c r="F29" s="59"/>
    </row>
    <row r="30" spans="1:7" s="140" customFormat="1" ht="13.5" customHeight="1" x14ac:dyDescent="0.2">
      <c r="A30" s="138" t="s">
        <v>111</v>
      </c>
      <c r="B30" s="148">
        <f>B23+B28</f>
        <v>57366</v>
      </c>
      <c r="C30" s="64">
        <f>C23+C28</f>
        <v>-201725</v>
      </c>
      <c r="E30" s="127"/>
      <c r="F30" s="59"/>
    </row>
    <row r="31" spans="1:7" s="140" customFormat="1" ht="13.5" customHeight="1" x14ac:dyDescent="0.2">
      <c r="A31" s="138"/>
      <c r="B31" s="148"/>
      <c r="C31" s="64"/>
      <c r="E31" s="127"/>
      <c r="F31" s="59"/>
    </row>
    <row r="32" spans="1:7" s="55" customFormat="1" ht="13.5" customHeight="1" x14ac:dyDescent="0.2">
      <c r="A32" s="69" t="s">
        <v>163</v>
      </c>
      <c r="B32" s="148"/>
      <c r="C32" s="64"/>
      <c r="E32" s="127"/>
      <c r="F32" s="59"/>
    </row>
    <row r="33" spans="1:6" s="55" customFormat="1" ht="13.5" customHeight="1" x14ac:dyDescent="0.2">
      <c r="A33" s="63" t="s">
        <v>87</v>
      </c>
      <c r="B33" s="148">
        <v>-2030</v>
      </c>
      <c r="C33" s="71">
        <v>-2213</v>
      </c>
      <c r="E33" s="127"/>
      <c r="F33" s="59"/>
    </row>
    <row r="34" spans="1:6" s="104" customFormat="1" ht="13.5" customHeight="1" x14ac:dyDescent="0.2">
      <c r="A34" s="63" t="s">
        <v>89</v>
      </c>
      <c r="B34" s="149">
        <v>-2828</v>
      </c>
      <c r="C34" s="65">
        <v>-3875</v>
      </c>
      <c r="E34" s="127"/>
      <c r="F34" s="59"/>
    </row>
    <row r="35" spans="1:6" s="96" customFormat="1" ht="13.5" customHeight="1" x14ac:dyDescent="0.2">
      <c r="A35" s="63"/>
      <c r="B35" s="150">
        <f>SUM(B33:B34)</f>
        <v>-4858</v>
      </c>
      <c r="C35" s="67">
        <f>SUM(C33:C34)</f>
        <v>-6088</v>
      </c>
      <c r="E35" s="127"/>
      <c r="F35" s="59"/>
    </row>
    <row r="36" spans="1:6" s="55" customFormat="1" ht="13.5" customHeight="1" x14ac:dyDescent="0.2">
      <c r="A36" s="27"/>
      <c r="B36" s="148"/>
      <c r="C36" s="64"/>
      <c r="E36" s="127"/>
      <c r="F36" s="59"/>
    </row>
    <row r="37" spans="1:6" ht="13.5" customHeight="1" x14ac:dyDescent="0.2">
      <c r="A37" s="70" t="s">
        <v>104</v>
      </c>
      <c r="B37" s="148">
        <f>B30+B35</f>
        <v>52508</v>
      </c>
      <c r="C37" s="64">
        <f>C30+C35</f>
        <v>-207813</v>
      </c>
      <c r="E37" s="127"/>
      <c r="F37" s="59"/>
    </row>
    <row r="38" spans="1:6" ht="13.5" customHeight="1" x14ac:dyDescent="0.2">
      <c r="A38" s="70" t="s">
        <v>95</v>
      </c>
      <c r="B38" s="149">
        <v>840</v>
      </c>
      <c r="C38" s="65">
        <v>-1111</v>
      </c>
      <c r="E38" s="127"/>
      <c r="F38" s="59"/>
    </row>
    <row r="39" spans="1:6" s="31" customFormat="1" ht="13.5" customHeight="1" x14ac:dyDescent="0.2">
      <c r="A39" s="70"/>
      <c r="B39" s="148"/>
      <c r="C39" s="71"/>
      <c r="E39" s="127"/>
      <c r="F39" s="59"/>
    </row>
    <row r="40" spans="1:6" ht="13.5" customHeight="1" thickBot="1" x14ac:dyDescent="0.25">
      <c r="A40" s="72" t="s">
        <v>106</v>
      </c>
      <c r="B40" s="151">
        <f>B37-B38</f>
        <v>51668</v>
      </c>
      <c r="C40" s="73">
        <f>C37-C38</f>
        <v>-206702</v>
      </c>
      <c r="E40" s="127"/>
      <c r="F40" s="59"/>
    </row>
    <row r="41" spans="1:6" ht="13.5" customHeight="1" thickTop="1" x14ac:dyDescent="0.2">
      <c r="A41" s="69"/>
      <c r="B41" s="147"/>
      <c r="C41" s="128"/>
      <c r="E41" s="127"/>
    </row>
    <row r="42" spans="1:6" ht="13.5" customHeight="1" x14ac:dyDescent="0.2">
      <c r="A42" s="60" t="s">
        <v>151</v>
      </c>
      <c r="B42" s="152"/>
      <c r="C42" s="74"/>
      <c r="E42" s="127"/>
    </row>
    <row r="43" spans="1:6" ht="13.5" customHeight="1" thickBot="1" x14ac:dyDescent="0.25">
      <c r="A43" s="97" t="s">
        <v>153</v>
      </c>
      <c r="B43" s="153">
        <f>ROUND(B40/B47,2)</f>
        <v>2.0699999999999998</v>
      </c>
      <c r="C43" s="142">
        <f>ROUND(C40/C47,2)</f>
        <v>-9.7100000000000009</v>
      </c>
      <c r="E43" s="127"/>
    </row>
    <row r="44" spans="1:6" s="191" customFormat="1" ht="13.5" customHeight="1" thickTop="1" x14ac:dyDescent="0.2">
      <c r="A44" s="190"/>
      <c r="B44" s="192"/>
      <c r="C44" s="193"/>
      <c r="E44" s="127"/>
    </row>
    <row r="45" spans="1:6" s="191" customFormat="1" ht="13.5" customHeight="1" thickBot="1" x14ac:dyDescent="0.25">
      <c r="A45" s="190" t="s">
        <v>154</v>
      </c>
      <c r="B45" s="195">
        <f>ROUND(B40/B49,2)</f>
        <v>2.0299999999999998</v>
      </c>
      <c r="C45" s="142">
        <f>ROUND(C40/C49,2)</f>
        <v>-9.7100000000000009</v>
      </c>
      <c r="E45" s="127"/>
    </row>
    <row r="46" spans="1:6" ht="13.5" customHeight="1" thickTop="1" x14ac:dyDescent="0.2">
      <c r="A46" s="98"/>
      <c r="B46" s="147"/>
      <c r="C46" s="62"/>
      <c r="E46" s="127"/>
    </row>
    <row r="47" spans="1:6" ht="13.5" customHeight="1" thickBot="1" x14ac:dyDescent="0.25">
      <c r="A47" s="97" t="s">
        <v>112</v>
      </c>
      <c r="B47" s="154">
        <v>25008</v>
      </c>
      <c r="C47" s="143">
        <v>21293</v>
      </c>
      <c r="E47" s="127"/>
    </row>
    <row r="48" spans="1:6" s="191" customFormat="1" ht="13.5" customHeight="1" thickTop="1" x14ac:dyDescent="0.2">
      <c r="A48" s="190"/>
      <c r="B48" s="148"/>
      <c r="C48" s="194"/>
      <c r="E48" s="127"/>
    </row>
    <row r="49" spans="1:5" s="191" customFormat="1" ht="13.5" customHeight="1" thickBot="1" x14ac:dyDescent="0.25">
      <c r="A49" s="190" t="s">
        <v>14</v>
      </c>
      <c r="B49" s="154">
        <v>25408</v>
      </c>
      <c r="C49" s="143">
        <v>21293</v>
      </c>
      <c r="E49" s="127"/>
    </row>
    <row r="50" spans="1:5" ht="13.5" customHeight="1" thickTop="1" x14ac:dyDescent="0.2">
      <c r="A50" s="98"/>
      <c r="B50" s="147"/>
      <c r="C50" s="62"/>
    </row>
    <row r="51" spans="1:5" ht="13.5" customHeight="1" thickBot="1" x14ac:dyDescent="0.25">
      <c r="A51" s="60" t="s">
        <v>124</v>
      </c>
      <c r="B51" s="155">
        <f>'Reconciliation page'!B35</f>
        <v>120498</v>
      </c>
      <c r="C51" s="75">
        <f>'Reconciliation page'!C35</f>
        <v>-1720</v>
      </c>
    </row>
    <row r="52" spans="1:5" ht="13.5" customHeight="1" thickTop="1" thickBot="1" x14ac:dyDescent="0.25">
      <c r="A52" s="60" t="s">
        <v>152</v>
      </c>
      <c r="B52" s="156">
        <f>'Reconciliation page'!B68</f>
        <v>2.5499999999999998</v>
      </c>
      <c r="C52" s="144">
        <f>'Reconciliation page'!C68</f>
        <v>-5.4900000000000011</v>
      </c>
    </row>
    <row r="53" spans="1:5" ht="36.75" customHeight="1" thickTop="1" x14ac:dyDescent="0.2">
      <c r="A53" s="312" t="s">
        <v>105</v>
      </c>
      <c r="B53" s="313"/>
      <c r="C53" s="313"/>
    </row>
    <row r="54" spans="1:5" ht="13.5" customHeight="1" x14ac:dyDescent="0.2">
      <c r="A54" s="27"/>
      <c r="B54" s="27"/>
      <c r="C54" s="27"/>
    </row>
    <row r="55" spans="1:5" ht="13.5" customHeight="1" x14ac:dyDescent="0.2">
      <c r="A55" s="27"/>
      <c r="B55" s="30"/>
      <c r="C55" s="27"/>
    </row>
    <row r="56" spans="1:5" ht="13.5" customHeight="1" x14ac:dyDescent="0.2">
      <c r="A56" s="27"/>
      <c r="B56" s="77"/>
      <c r="C56" s="30"/>
    </row>
    <row r="57" spans="1:5" ht="13.5" customHeight="1" x14ac:dyDescent="0.2">
      <c r="A57" s="27"/>
      <c r="B57" s="27"/>
      <c r="C57" s="27"/>
    </row>
    <row r="58" spans="1:5" ht="13.5" customHeight="1" x14ac:dyDescent="0.2">
      <c r="A58" s="27"/>
      <c r="B58" s="27"/>
      <c r="C58" s="27"/>
    </row>
    <row r="59" spans="1:5" ht="13.5" customHeight="1" x14ac:dyDescent="0.2">
      <c r="A59" s="78"/>
      <c r="B59" s="78"/>
      <c r="C59" s="78"/>
    </row>
    <row r="60" spans="1:5" ht="13.5" customHeight="1" x14ac:dyDescent="0.2">
      <c r="A60" s="78"/>
      <c r="B60" s="78"/>
      <c r="C60" s="78"/>
    </row>
    <row r="61" spans="1:5" ht="13.5" customHeight="1" x14ac:dyDescent="0.2">
      <c r="A61" s="2"/>
      <c r="B61" s="2"/>
      <c r="C61" s="2"/>
    </row>
    <row r="62" spans="1:5" ht="13.5" customHeight="1" x14ac:dyDescent="0.2">
      <c r="A62" s="2"/>
      <c r="B62" s="2"/>
      <c r="C62" s="2"/>
    </row>
    <row r="63" spans="1:5" ht="13.5" customHeight="1" x14ac:dyDescent="0.2">
      <c r="A63" s="2"/>
      <c r="B63" s="2"/>
      <c r="C63" s="2"/>
    </row>
    <row r="64" spans="1:5" ht="13.5" customHeight="1" x14ac:dyDescent="0.2">
      <c r="A64" s="2"/>
      <c r="B64" s="2"/>
      <c r="C64" s="2"/>
    </row>
    <row r="65" spans="1:3" ht="13.5" customHeight="1" x14ac:dyDescent="0.2">
      <c r="A65" s="2"/>
      <c r="B65" s="2"/>
      <c r="C65" s="2"/>
    </row>
    <row r="66" spans="1:3" ht="13.5" customHeight="1" x14ac:dyDescent="0.2">
      <c r="A66" s="2"/>
      <c r="B66" s="2"/>
      <c r="C66" s="2"/>
    </row>
    <row r="67" spans="1:3" ht="13.5" customHeight="1" x14ac:dyDescent="0.2">
      <c r="A67" s="2"/>
      <c r="B67" s="2"/>
      <c r="C67" s="2"/>
    </row>
    <row r="68" spans="1:3" ht="13.5" customHeight="1" x14ac:dyDescent="0.2">
      <c r="A68" s="2"/>
      <c r="B68" s="2"/>
      <c r="C68" s="2"/>
    </row>
    <row r="69" spans="1:3" ht="13.5" customHeight="1" x14ac:dyDescent="0.2">
      <c r="A69" s="2"/>
      <c r="B69" s="2"/>
      <c r="C69" s="2"/>
    </row>
    <row r="70" spans="1:3" ht="13.5" customHeight="1" x14ac:dyDescent="0.2">
      <c r="A70" s="2"/>
      <c r="B70" s="2"/>
      <c r="C70" s="2"/>
    </row>
    <row r="71" spans="1:3" ht="13.5" customHeight="1" x14ac:dyDescent="0.2">
      <c r="A71" s="2"/>
      <c r="B71" s="2"/>
      <c r="C71" s="2"/>
    </row>
    <row r="72" spans="1:3" ht="13.5" customHeight="1" x14ac:dyDescent="0.2">
      <c r="A72" s="2"/>
      <c r="B72" s="2"/>
      <c r="C72" s="2"/>
    </row>
    <row r="73" spans="1:3" ht="13.5" customHeight="1" x14ac:dyDescent="0.2">
      <c r="A73" s="2"/>
      <c r="B73" s="2"/>
      <c r="C73" s="2"/>
    </row>
    <row r="74" spans="1:3" ht="13.5" customHeight="1" x14ac:dyDescent="0.2">
      <c r="A74" s="2"/>
      <c r="B74" s="2"/>
      <c r="C74" s="2"/>
    </row>
    <row r="75" spans="1:3" ht="13.5" customHeight="1" x14ac:dyDescent="0.2">
      <c r="A75" s="2"/>
      <c r="B75" s="2"/>
      <c r="C75" s="2"/>
    </row>
    <row r="76" spans="1:3" ht="13.5" customHeight="1" x14ac:dyDescent="0.2">
      <c r="A76" s="2"/>
      <c r="B76" s="2"/>
      <c r="C76" s="2"/>
    </row>
    <row r="77" spans="1:3" ht="13.5" customHeight="1" x14ac:dyDescent="0.2">
      <c r="A77" s="2"/>
      <c r="B77" s="2"/>
      <c r="C77" s="2"/>
    </row>
    <row r="78" spans="1:3" ht="13.5" customHeight="1" x14ac:dyDescent="0.2">
      <c r="A78" s="2"/>
      <c r="B78" s="2"/>
      <c r="C78" s="2"/>
    </row>
    <row r="79" spans="1:3" ht="13.5" customHeight="1" x14ac:dyDescent="0.2">
      <c r="A79" s="2"/>
      <c r="B79" s="2"/>
      <c r="C79" s="2"/>
    </row>
    <row r="80" spans="1:3" ht="13.5" customHeight="1" x14ac:dyDescent="0.2">
      <c r="A80" s="2"/>
      <c r="B80" s="2"/>
      <c r="C80" s="2"/>
    </row>
    <row r="81" spans="1:3" ht="13.5" customHeight="1" x14ac:dyDescent="0.2">
      <c r="A81" s="2"/>
      <c r="B81" s="2"/>
      <c r="C81" s="2"/>
    </row>
    <row r="82" spans="1:3" ht="13.5" customHeight="1" x14ac:dyDescent="0.2">
      <c r="A82" s="2"/>
      <c r="B82" s="2"/>
      <c r="C82" s="2"/>
    </row>
    <row r="83" spans="1:3" ht="13.5" customHeight="1" x14ac:dyDescent="0.2">
      <c r="A83" s="2"/>
      <c r="B83" s="2"/>
      <c r="C83" s="2"/>
    </row>
    <row r="84" spans="1:3" ht="13.5" customHeight="1" x14ac:dyDescent="0.2">
      <c r="A84" s="2"/>
      <c r="B84" s="2"/>
      <c r="C84" s="2"/>
    </row>
    <row r="85" spans="1:3" ht="13.5" customHeight="1" x14ac:dyDescent="0.2">
      <c r="A85" s="2"/>
      <c r="B85" s="2"/>
      <c r="C85" s="2"/>
    </row>
    <row r="86" spans="1:3" ht="13.5" customHeight="1" x14ac:dyDescent="0.2">
      <c r="A86" s="2"/>
      <c r="B86" s="2"/>
      <c r="C86" s="2"/>
    </row>
    <row r="87" spans="1:3" ht="13.5" customHeight="1" x14ac:dyDescent="0.2">
      <c r="A87" s="2"/>
      <c r="B87" s="2"/>
      <c r="C87" s="2"/>
    </row>
    <row r="88" spans="1:3" ht="13.5" customHeight="1" x14ac:dyDescent="0.2">
      <c r="A88" s="2"/>
      <c r="B88" s="2"/>
      <c r="C88" s="2"/>
    </row>
    <row r="89" spans="1:3" ht="13.5" customHeight="1" x14ac:dyDescent="0.2">
      <c r="A89" s="2"/>
      <c r="B89" s="2"/>
      <c r="C89" s="2"/>
    </row>
    <row r="90" spans="1:3" ht="13.5" customHeight="1" x14ac:dyDescent="0.2">
      <c r="A90" s="2"/>
      <c r="B90" s="2"/>
      <c r="C90" s="2"/>
    </row>
    <row r="91" spans="1:3" ht="13.5" customHeight="1" x14ac:dyDescent="0.2">
      <c r="A91" s="2"/>
      <c r="B91" s="2"/>
      <c r="C91" s="2"/>
    </row>
    <row r="92" spans="1:3" ht="13.5" customHeight="1" x14ac:dyDescent="0.2">
      <c r="A92" s="2"/>
      <c r="B92" s="2"/>
      <c r="C92" s="2"/>
    </row>
    <row r="93" spans="1:3" ht="13.5" customHeight="1" x14ac:dyDescent="0.2">
      <c r="A93" s="2"/>
      <c r="B93" s="2"/>
      <c r="C93" s="2"/>
    </row>
    <row r="94" spans="1:3" ht="13.5" customHeight="1" x14ac:dyDescent="0.2">
      <c r="A94" s="2"/>
      <c r="B94" s="2"/>
      <c r="C94" s="2"/>
    </row>
    <row r="95" spans="1:3" ht="13.5" customHeight="1" x14ac:dyDescent="0.2">
      <c r="A95" s="2"/>
      <c r="B95" s="2"/>
      <c r="C95" s="2"/>
    </row>
    <row r="96" spans="1:3" ht="13.5" customHeight="1" x14ac:dyDescent="0.2">
      <c r="A96" s="2"/>
      <c r="B96" s="2"/>
      <c r="C96" s="2"/>
    </row>
    <row r="97" spans="1:3" ht="13.5" customHeight="1" x14ac:dyDescent="0.2">
      <c r="A97" s="2"/>
      <c r="B97" s="2"/>
      <c r="C97" s="2"/>
    </row>
    <row r="98" spans="1:3" ht="13.5" customHeight="1" x14ac:dyDescent="0.2">
      <c r="A98" s="2"/>
      <c r="B98" s="2"/>
      <c r="C98" s="2"/>
    </row>
    <row r="99" spans="1:3" ht="13.5" customHeight="1" x14ac:dyDescent="0.2">
      <c r="A99" s="2"/>
      <c r="B99" s="2"/>
      <c r="C99" s="2"/>
    </row>
    <row r="100" spans="1:3" ht="13.5" customHeight="1" x14ac:dyDescent="0.2">
      <c r="A100" s="2"/>
      <c r="B100" s="2"/>
      <c r="C100" s="2"/>
    </row>
    <row r="101" spans="1:3" ht="13.5" customHeight="1" x14ac:dyDescent="0.2">
      <c r="A101" s="2"/>
      <c r="B101" s="2"/>
      <c r="C101" s="2"/>
    </row>
    <row r="102" spans="1:3" ht="13.5" customHeight="1" x14ac:dyDescent="0.2">
      <c r="A102" s="2"/>
      <c r="B102" s="2"/>
      <c r="C102" s="2"/>
    </row>
  </sheetData>
  <mergeCells count="4">
    <mergeCell ref="A53:C53"/>
    <mergeCell ref="A1:C1"/>
    <mergeCell ref="A2:C2"/>
    <mergeCell ref="A3:C3"/>
  </mergeCells>
  <pageMargins left="0.7" right="0.7" top="0.75" bottom="0.75" header="0.3" footer="0.3"/>
  <pageSetup scale="90" orientation="portrait" r:id="rId1"/>
  <ignoredErrors>
    <ignoredError sqref="B5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selection activeCell="A50" sqref="A50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1.5" style="113"/>
    <col min="6" max="16384" width="21.5" style="1"/>
  </cols>
  <sheetData>
    <row r="1" spans="1:5" ht="13.5" customHeight="1" x14ac:dyDescent="0.25">
      <c r="A1" s="314" t="s">
        <v>0</v>
      </c>
      <c r="B1" s="315"/>
      <c r="C1" s="315"/>
    </row>
    <row r="2" spans="1:5" ht="13.5" customHeight="1" x14ac:dyDescent="0.25">
      <c r="A2" s="314" t="s">
        <v>15</v>
      </c>
      <c r="B2" s="315"/>
      <c r="C2" s="315"/>
    </row>
    <row r="3" spans="1:5" ht="13.5" customHeight="1" x14ac:dyDescent="0.25">
      <c r="A3" s="314" t="s">
        <v>16</v>
      </c>
      <c r="B3" s="315"/>
      <c r="C3" s="315"/>
    </row>
    <row r="4" spans="1:5" ht="13.5" customHeight="1" x14ac:dyDescent="0.2">
      <c r="A4" s="3"/>
      <c r="B4" s="3"/>
      <c r="C4" s="3"/>
      <c r="D4" s="3"/>
    </row>
    <row r="5" spans="1:5" s="140" customFormat="1" ht="13.5" customHeight="1" x14ac:dyDescent="0.2">
      <c r="A5" s="139"/>
      <c r="B5" s="257"/>
      <c r="C5" s="257"/>
      <c r="D5" s="139"/>
      <c r="E5" s="113"/>
    </row>
    <row r="6" spans="1:5" ht="13.5" customHeight="1" x14ac:dyDescent="0.2">
      <c r="A6" s="3"/>
      <c r="B6" s="258" t="s">
        <v>146</v>
      </c>
      <c r="C6" s="161" t="s">
        <v>74</v>
      </c>
      <c r="D6" s="3"/>
    </row>
    <row r="7" spans="1:5" ht="13.5" customHeight="1" x14ac:dyDescent="0.2">
      <c r="A7" s="3"/>
      <c r="B7" s="249">
        <v>2017</v>
      </c>
      <c r="C7" s="14">
        <v>2016</v>
      </c>
      <c r="D7" s="3"/>
    </row>
    <row r="8" spans="1:5" ht="13.5" customHeight="1" x14ac:dyDescent="0.2">
      <c r="A8" s="3"/>
      <c r="B8" s="201" t="s">
        <v>4</v>
      </c>
      <c r="C8" s="160"/>
      <c r="D8" s="3"/>
    </row>
    <row r="9" spans="1:5" ht="13.5" customHeight="1" x14ac:dyDescent="0.2">
      <c r="A9" s="5" t="s">
        <v>17</v>
      </c>
      <c r="B9" s="25"/>
      <c r="C9" s="3"/>
      <c r="D9" s="3"/>
    </row>
    <row r="10" spans="1:5" ht="13.5" customHeight="1" x14ac:dyDescent="0.2">
      <c r="A10" s="5" t="s">
        <v>18</v>
      </c>
      <c r="B10" s="25"/>
      <c r="C10" s="3"/>
      <c r="D10" s="3"/>
    </row>
    <row r="11" spans="1:5" ht="13.5" customHeight="1" x14ac:dyDescent="0.2">
      <c r="A11" s="6" t="s">
        <v>19</v>
      </c>
      <c r="B11" s="259">
        <v>347580</v>
      </c>
      <c r="C11" s="80">
        <v>305372</v>
      </c>
      <c r="D11" s="3"/>
    </row>
    <row r="12" spans="1:5" ht="13.5" customHeight="1" x14ac:dyDescent="0.2">
      <c r="A12" s="6" t="s">
        <v>20</v>
      </c>
      <c r="B12" s="29">
        <v>122505</v>
      </c>
      <c r="C12" s="82">
        <v>88072</v>
      </c>
      <c r="D12" s="3"/>
    </row>
    <row r="13" spans="1:5" s="55" customFormat="1" ht="13.5" customHeight="1" x14ac:dyDescent="0.2">
      <c r="A13" s="6" t="s">
        <v>84</v>
      </c>
      <c r="B13" s="29">
        <v>68984</v>
      </c>
      <c r="C13" s="82">
        <v>71050</v>
      </c>
      <c r="D13" s="54"/>
      <c r="E13" s="113"/>
    </row>
    <row r="14" spans="1:5" ht="13.5" customHeight="1" x14ac:dyDescent="0.2">
      <c r="A14" s="6" t="s">
        <v>21</v>
      </c>
      <c r="B14" s="29">
        <v>150399</v>
      </c>
      <c r="C14" s="82">
        <v>184483</v>
      </c>
      <c r="D14" s="3"/>
    </row>
    <row r="15" spans="1:5" ht="13.5" customHeight="1" x14ac:dyDescent="0.2">
      <c r="A15" s="6" t="s">
        <v>22</v>
      </c>
      <c r="B15" s="29">
        <v>22482</v>
      </c>
      <c r="C15" s="82">
        <v>19877</v>
      </c>
      <c r="D15" s="3"/>
    </row>
    <row r="16" spans="1:5" ht="13.5" customHeight="1" x14ac:dyDescent="0.2">
      <c r="A16" s="6" t="s">
        <v>23</v>
      </c>
      <c r="B16" s="29">
        <v>125194</v>
      </c>
      <c r="C16" s="82">
        <v>113462</v>
      </c>
      <c r="D16" s="3"/>
    </row>
    <row r="17" spans="1:6" ht="13.5" hidden="1" customHeight="1" x14ac:dyDescent="0.2">
      <c r="A17" s="6" t="s">
        <v>24</v>
      </c>
      <c r="B17" s="29">
        <v>0</v>
      </c>
      <c r="C17" s="82">
        <v>0</v>
      </c>
      <c r="D17" s="3"/>
    </row>
    <row r="18" spans="1:6" s="36" customFormat="1" ht="13.5" hidden="1" customHeight="1" x14ac:dyDescent="0.2">
      <c r="A18" s="6" t="s">
        <v>26</v>
      </c>
      <c r="B18" s="29"/>
      <c r="C18" s="26">
        <v>0</v>
      </c>
      <c r="D18" s="35"/>
      <c r="E18" s="113"/>
    </row>
    <row r="19" spans="1:6" ht="13.5" hidden="1" customHeight="1" x14ac:dyDescent="0.2">
      <c r="A19" s="6" t="s">
        <v>25</v>
      </c>
      <c r="B19" s="29">
        <v>0</v>
      </c>
      <c r="C19" s="82">
        <v>0</v>
      </c>
      <c r="D19" s="3"/>
    </row>
    <row r="20" spans="1:6" ht="13.5" customHeight="1" x14ac:dyDescent="0.2">
      <c r="A20" s="6" t="s">
        <v>27</v>
      </c>
      <c r="B20" s="83">
        <f>74000+63</f>
        <v>74063</v>
      </c>
      <c r="C20" s="84">
        <f>93763+2281+262</f>
        <v>96306</v>
      </c>
      <c r="D20" s="112"/>
    </row>
    <row r="21" spans="1:6" ht="13.5" customHeight="1" x14ac:dyDescent="0.2">
      <c r="A21" s="6" t="s">
        <v>28</v>
      </c>
      <c r="B21" s="260">
        <f>SUM(B11:B20)</f>
        <v>911207</v>
      </c>
      <c r="C21" s="82">
        <f>SUM(C11:C20)</f>
        <v>878622</v>
      </c>
      <c r="D21" s="112"/>
    </row>
    <row r="22" spans="1:6" ht="13.5" customHeight="1" x14ac:dyDescent="0.2">
      <c r="A22" s="3"/>
      <c r="B22" s="196"/>
      <c r="C22" s="81"/>
      <c r="D22" s="3"/>
    </row>
    <row r="23" spans="1:6" ht="13.5" customHeight="1" x14ac:dyDescent="0.2">
      <c r="A23" s="5" t="s">
        <v>29</v>
      </c>
      <c r="B23" s="121">
        <v>1027288</v>
      </c>
      <c r="C23" s="82">
        <v>1053603</v>
      </c>
      <c r="D23" s="3"/>
      <c r="E23" s="117"/>
      <c r="F23" s="198"/>
    </row>
    <row r="24" spans="1:6" ht="13.5" customHeight="1" x14ac:dyDescent="0.2">
      <c r="A24" s="3"/>
      <c r="B24" s="196"/>
      <c r="C24" s="81"/>
      <c r="D24" s="3"/>
    </row>
    <row r="25" spans="1:6" ht="13.5" customHeight="1" x14ac:dyDescent="0.2">
      <c r="A25" s="5" t="s">
        <v>30</v>
      </c>
      <c r="B25" s="196"/>
      <c r="C25" s="81"/>
      <c r="D25" s="3"/>
    </row>
    <row r="26" spans="1:6" ht="13.5" customHeight="1" x14ac:dyDescent="0.2">
      <c r="A26" s="6" t="s">
        <v>31</v>
      </c>
      <c r="B26" s="29">
        <v>104144</v>
      </c>
      <c r="C26" s="82">
        <v>96074</v>
      </c>
      <c r="D26" s="3"/>
    </row>
    <row r="27" spans="1:6" ht="13.5" customHeight="1" x14ac:dyDescent="0.2">
      <c r="A27" s="6" t="s">
        <v>32</v>
      </c>
      <c r="B27" s="83">
        <f>115+9115+93047</f>
        <v>102277</v>
      </c>
      <c r="C27" s="84">
        <v>108298</v>
      </c>
      <c r="D27" s="3"/>
    </row>
    <row r="28" spans="1:6" ht="13.5" customHeight="1" x14ac:dyDescent="0.2">
      <c r="A28" s="9" t="s">
        <v>33</v>
      </c>
      <c r="B28" s="84">
        <f>SUM(B26:B27)</f>
        <v>206421</v>
      </c>
      <c r="C28" s="84">
        <f>SUM(C26:C27)</f>
        <v>204372</v>
      </c>
      <c r="D28" s="3"/>
    </row>
    <row r="29" spans="1:6" ht="13.5" customHeight="1" thickBot="1" x14ac:dyDescent="0.25">
      <c r="A29" s="10" t="s">
        <v>34</v>
      </c>
      <c r="B29" s="85">
        <f>+B28+B23+B21</f>
        <v>2144916</v>
      </c>
      <c r="C29" s="85">
        <f>+C21+C23+C28</f>
        <v>2136597</v>
      </c>
      <c r="D29" s="3"/>
    </row>
    <row r="30" spans="1:6" ht="13.5" customHeight="1" thickTop="1" x14ac:dyDescent="0.2">
      <c r="A30" s="3"/>
      <c r="B30" s="196"/>
      <c r="C30" s="81"/>
      <c r="D30" s="3"/>
    </row>
    <row r="31" spans="1:6" ht="13.5" customHeight="1" x14ac:dyDescent="0.2">
      <c r="A31" s="5" t="s">
        <v>148</v>
      </c>
      <c r="B31" s="196"/>
      <c r="C31" s="81"/>
      <c r="D31" s="3"/>
    </row>
    <row r="32" spans="1:6" ht="13.5" customHeight="1" x14ac:dyDescent="0.2">
      <c r="A32" s="159" t="s">
        <v>98</v>
      </c>
      <c r="B32" s="196"/>
      <c r="C32" s="81"/>
      <c r="D32" s="3"/>
    </row>
    <row r="33" spans="1:4" ht="13.5" customHeight="1" x14ac:dyDescent="0.2">
      <c r="A33" s="6" t="s">
        <v>35</v>
      </c>
      <c r="B33" s="211">
        <v>103130</v>
      </c>
      <c r="C33" s="80">
        <v>95953</v>
      </c>
      <c r="D33" s="3"/>
    </row>
    <row r="34" spans="1:4" ht="13.5" customHeight="1" x14ac:dyDescent="0.2">
      <c r="A34" s="6" t="s">
        <v>36</v>
      </c>
      <c r="B34" s="29">
        <f>172193+705</f>
        <v>172898</v>
      </c>
      <c r="C34" s="82">
        <v>205240</v>
      </c>
      <c r="D34" s="3"/>
    </row>
    <row r="35" spans="1:4" ht="13.5" customHeight="1" x14ac:dyDescent="0.2">
      <c r="A35" s="6" t="s">
        <v>37</v>
      </c>
      <c r="B35" s="84">
        <v>7898</v>
      </c>
      <c r="C35" s="84">
        <v>11038</v>
      </c>
      <c r="D35" s="3"/>
    </row>
    <row r="36" spans="1:4" ht="13.5" customHeight="1" x14ac:dyDescent="0.2">
      <c r="A36" s="9" t="s">
        <v>38</v>
      </c>
      <c r="B36" s="121">
        <f>SUM(B33:B35)</f>
        <v>283926</v>
      </c>
      <c r="C36" s="82">
        <f>SUM(C33:C35)</f>
        <v>312231</v>
      </c>
      <c r="D36" s="3"/>
    </row>
    <row r="37" spans="1:4" ht="13.5" customHeight="1" x14ac:dyDescent="0.2">
      <c r="A37" s="6" t="s">
        <v>39</v>
      </c>
      <c r="B37" s="121">
        <v>318030</v>
      </c>
      <c r="C37" s="82">
        <v>351841</v>
      </c>
      <c r="D37" s="3"/>
    </row>
    <row r="38" spans="1:4" ht="13.5" customHeight="1" x14ac:dyDescent="0.2">
      <c r="A38" s="6" t="s">
        <v>40</v>
      </c>
      <c r="B38" s="29">
        <v>339865</v>
      </c>
      <c r="C38" s="82">
        <v>337227</v>
      </c>
      <c r="D38" s="3"/>
    </row>
    <row r="39" spans="1:4" ht="13.5" customHeight="1" x14ac:dyDescent="0.2">
      <c r="A39" s="6" t="s">
        <v>41</v>
      </c>
      <c r="B39" s="121">
        <v>37510</v>
      </c>
      <c r="C39" s="82">
        <v>38884</v>
      </c>
      <c r="D39" s="3"/>
    </row>
    <row r="40" spans="1:4" ht="13.5" customHeight="1" x14ac:dyDescent="0.2">
      <c r="A40" s="6" t="s">
        <v>42</v>
      </c>
      <c r="B40" s="121">
        <v>101786</v>
      </c>
      <c r="C40" s="82">
        <v>101445</v>
      </c>
      <c r="D40" s="3"/>
    </row>
    <row r="41" spans="1:4" ht="13.5" customHeight="1" x14ac:dyDescent="0.2">
      <c r="A41" s="6" t="s">
        <v>43</v>
      </c>
      <c r="B41" s="121">
        <v>184792</v>
      </c>
      <c r="C41" s="82">
        <v>184568</v>
      </c>
      <c r="D41" s="3"/>
    </row>
    <row r="42" spans="1:4" ht="13.5" hidden="1" customHeight="1" x14ac:dyDescent="0.2">
      <c r="A42" s="6" t="s">
        <v>26</v>
      </c>
      <c r="B42" s="121">
        <v>0</v>
      </c>
      <c r="C42" s="82">
        <v>0</v>
      </c>
      <c r="D42" s="3"/>
    </row>
    <row r="43" spans="1:4" ht="13.5" customHeight="1" x14ac:dyDescent="0.2">
      <c r="A43" s="6" t="s">
        <v>44</v>
      </c>
      <c r="B43" s="83">
        <f>77279+21+1</f>
        <v>77301</v>
      </c>
      <c r="C43" s="84">
        <v>63824</v>
      </c>
      <c r="D43" s="3"/>
    </row>
    <row r="44" spans="1:4" ht="13.5" customHeight="1" x14ac:dyDescent="0.2">
      <c r="A44" s="9" t="s">
        <v>99</v>
      </c>
      <c r="B44" s="121">
        <f>SUM(B36:B43)</f>
        <v>1343210</v>
      </c>
      <c r="C44" s="82">
        <f>SUM(C36:C43)</f>
        <v>1390020</v>
      </c>
      <c r="D44" s="11"/>
    </row>
    <row r="45" spans="1:4" ht="13.5" customHeight="1" x14ac:dyDescent="0.2">
      <c r="A45" s="3"/>
      <c r="B45" s="196"/>
      <c r="C45" s="81"/>
      <c r="D45" s="3"/>
    </row>
    <row r="46" spans="1:4" ht="13.5" customHeight="1" x14ac:dyDescent="0.2">
      <c r="A46" s="5" t="s">
        <v>147</v>
      </c>
      <c r="B46" s="196"/>
      <c r="C46" s="81"/>
      <c r="D46" s="3"/>
    </row>
    <row r="47" spans="1:4" ht="13.5" customHeight="1" x14ac:dyDescent="0.2">
      <c r="A47" s="6" t="s">
        <v>45</v>
      </c>
      <c r="B47" s="121">
        <v>250</v>
      </c>
      <c r="C47" s="82">
        <v>250</v>
      </c>
      <c r="D47" s="3"/>
    </row>
    <row r="48" spans="1:4" ht="13.5" customHeight="1" x14ac:dyDescent="0.2">
      <c r="A48" s="6" t="s">
        <v>46</v>
      </c>
      <c r="B48" s="121">
        <v>692253</v>
      </c>
      <c r="C48" s="82">
        <v>688424</v>
      </c>
      <c r="D48" s="3"/>
    </row>
    <row r="49" spans="1:4" ht="13.5" customHeight="1" x14ac:dyDescent="0.2">
      <c r="A49" s="6" t="s">
        <v>173</v>
      </c>
      <c r="B49" s="29">
        <f>C49+'Statements of Operations'!B40</f>
        <v>85117</v>
      </c>
      <c r="C49" s="82">
        <v>33449</v>
      </c>
      <c r="D49" s="11"/>
    </row>
    <row r="50" spans="1:4" ht="13.5" customHeight="1" x14ac:dyDescent="0.2">
      <c r="A50" s="6" t="s">
        <v>165</v>
      </c>
      <c r="B50" s="84">
        <v>24086</v>
      </c>
      <c r="C50" s="84">
        <v>24454</v>
      </c>
      <c r="D50" s="3"/>
    </row>
    <row r="51" spans="1:4" ht="13.5" customHeight="1" x14ac:dyDescent="0.2">
      <c r="A51" s="9" t="s">
        <v>166</v>
      </c>
      <c r="B51" s="86">
        <f>SUM(B47:B50)</f>
        <v>801706</v>
      </c>
      <c r="C51" s="86">
        <f>SUM(C47:C50)</f>
        <v>746577</v>
      </c>
      <c r="D51" s="3"/>
    </row>
    <row r="52" spans="1:4" ht="13.5" customHeight="1" thickBot="1" x14ac:dyDescent="0.25">
      <c r="A52" s="10" t="s">
        <v>167</v>
      </c>
      <c r="B52" s="85">
        <f>+B44+B51</f>
        <v>2144916</v>
      </c>
      <c r="C52" s="85">
        <f>+C44+C51</f>
        <v>2136597</v>
      </c>
      <c r="D52" s="3"/>
    </row>
    <row r="53" spans="1:4" ht="13.5" customHeight="1" thickTop="1" x14ac:dyDescent="0.2">
      <c r="A53" s="3"/>
      <c r="B53" s="3"/>
      <c r="C53" s="3"/>
      <c r="D53" s="3"/>
    </row>
    <row r="54" spans="1:4" ht="13.5" customHeight="1" x14ac:dyDescent="0.2">
      <c r="B54" s="44"/>
      <c r="C54" s="44"/>
    </row>
    <row r="55" spans="1:4" ht="13.5" customHeight="1" x14ac:dyDescent="0.2">
      <c r="B55" s="127"/>
      <c r="C55" s="44"/>
    </row>
    <row r="57" spans="1:4" ht="13.5" customHeight="1" x14ac:dyDescent="0.2">
      <c r="B57" s="44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workbookViewId="0">
      <selection activeCell="A36" sqref="A36"/>
    </sheetView>
  </sheetViews>
  <sheetFormatPr defaultColWidth="21.5" defaultRowHeight="12.75" x14ac:dyDescent="0.2"/>
  <cols>
    <col min="1" max="1" width="75.6640625" style="23" customWidth="1"/>
    <col min="2" max="2" width="17.5" style="23" customWidth="1"/>
    <col min="3" max="3" width="17.5" style="140" customWidth="1"/>
    <col min="4" max="4" width="21.5" style="23" customWidth="1"/>
    <col min="5" max="16384" width="21.5" style="23"/>
  </cols>
  <sheetData>
    <row r="1" spans="1:23" ht="14.25" customHeight="1" x14ac:dyDescent="0.25">
      <c r="A1" s="314" t="s">
        <v>0</v>
      </c>
      <c r="B1" s="316"/>
      <c r="C1" s="316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4.25" customHeight="1" x14ac:dyDescent="0.25">
      <c r="A2" s="314" t="s">
        <v>73</v>
      </c>
      <c r="B2" s="316"/>
      <c r="C2" s="31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4.25" customHeight="1" x14ac:dyDescent="0.25">
      <c r="A3" s="314" t="s">
        <v>16</v>
      </c>
      <c r="B3" s="316"/>
      <c r="C3" s="3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6.75" customHeight="1" x14ac:dyDescent="0.2">
      <c r="A4" s="22"/>
      <c r="B4" s="21"/>
      <c r="C4" s="139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8.75" customHeight="1" x14ac:dyDescent="0.2">
      <c r="A5" s="21"/>
      <c r="B5" s="21"/>
      <c r="C5" s="13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3.5" customHeight="1" x14ac:dyDescent="0.2">
      <c r="A6" s="21"/>
      <c r="B6" s="157" t="s">
        <v>97</v>
      </c>
      <c r="C6" s="249" t="s">
        <v>96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3.75" x14ac:dyDescent="0.2">
      <c r="A7" s="21"/>
      <c r="B7" s="157" t="s">
        <v>150</v>
      </c>
      <c r="C7" s="249" t="s">
        <v>149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3.5" customHeight="1" x14ac:dyDescent="0.2">
      <c r="A8" s="21"/>
      <c r="B8" s="158" t="s">
        <v>4</v>
      </c>
      <c r="C8" s="201" t="s">
        <v>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3.5" customHeight="1" x14ac:dyDescent="0.2">
      <c r="A9" s="24" t="s">
        <v>72</v>
      </c>
      <c r="B9" s="145"/>
      <c r="C9" s="139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3.5" customHeight="1" x14ac:dyDescent="0.2">
      <c r="A10" s="20" t="s">
        <v>106</v>
      </c>
      <c r="B10" s="163">
        <f>'Statements of Operations'!B40</f>
        <v>51668</v>
      </c>
      <c r="C10" s="79">
        <f>'Statements of Operations'!C40</f>
        <v>-206702</v>
      </c>
      <c r="D10" s="1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3.5" customHeight="1" x14ac:dyDescent="0.2">
      <c r="A11" s="20" t="s">
        <v>71</v>
      </c>
      <c r="B11" s="176"/>
      <c r="C11" s="13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3.5" customHeight="1" x14ac:dyDescent="0.2">
      <c r="A12" s="6" t="s">
        <v>8</v>
      </c>
      <c r="B12" s="164">
        <v>31921</v>
      </c>
      <c r="C12" s="26">
        <f>'Statements of Operations'!C14</f>
        <v>63699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140" customFormat="1" ht="13.5" customHeight="1" x14ac:dyDescent="0.2">
      <c r="A13" s="6" t="s">
        <v>101</v>
      </c>
      <c r="B13" s="164">
        <v>7623</v>
      </c>
      <c r="C13" s="26">
        <f>'Statements of Operations'!C15</f>
        <v>8306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 ht="13.5" customHeight="1" x14ac:dyDescent="0.2">
      <c r="A14" s="6" t="s">
        <v>113</v>
      </c>
      <c r="B14" s="164">
        <v>14690</v>
      </c>
      <c r="C14" s="26">
        <f>'Statements of Operations'!C16</f>
        <v>-833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3.5" customHeight="1" x14ac:dyDescent="0.2">
      <c r="A15" s="6" t="s">
        <v>70</v>
      </c>
      <c r="B15" s="164">
        <v>2281</v>
      </c>
      <c r="C15" s="26">
        <v>1286</v>
      </c>
      <c r="D15" s="1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s="100" customFormat="1" ht="13.5" customHeight="1" x14ac:dyDescent="0.2">
      <c r="A16" s="6" t="s">
        <v>26</v>
      </c>
      <c r="B16" s="164">
        <v>5830</v>
      </c>
      <c r="C16" s="26">
        <v>-429</v>
      </c>
      <c r="D16" s="11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</row>
    <row r="17" spans="1:23" ht="13.5" customHeight="1" x14ac:dyDescent="0.2">
      <c r="A17" s="6" t="s">
        <v>69</v>
      </c>
      <c r="B17" s="164">
        <v>2426</v>
      </c>
      <c r="C17" s="26">
        <v>1003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s="100" customFormat="1" ht="13.5" customHeight="1" x14ac:dyDescent="0.2">
      <c r="A18" s="6" t="s">
        <v>68</v>
      </c>
      <c r="B18" s="164">
        <f>-360+13</f>
        <v>-347</v>
      </c>
      <c r="C18" s="26">
        <v>1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3" s="52" customFormat="1" ht="13.5" customHeight="1" x14ac:dyDescent="0.2">
      <c r="A19" s="6" t="s">
        <v>86</v>
      </c>
      <c r="B19" s="164">
        <v>0</v>
      </c>
      <c r="C19" s="26">
        <v>77550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3" s="115" customFormat="1" ht="13.5" customHeight="1" x14ac:dyDescent="0.2">
      <c r="A20" s="63" t="s">
        <v>87</v>
      </c>
      <c r="B20" s="164">
        <v>2030</v>
      </c>
      <c r="C20" s="26">
        <v>2213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spans="1:23" s="94" customFormat="1" ht="13.5" customHeight="1" x14ac:dyDescent="0.2">
      <c r="A21" s="63" t="s">
        <v>92</v>
      </c>
      <c r="B21" s="164">
        <v>0</v>
      </c>
      <c r="C21" s="26">
        <v>-13892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</row>
    <row r="22" spans="1:23" ht="13.5" customHeight="1" x14ac:dyDescent="0.2">
      <c r="A22" s="6" t="s">
        <v>67</v>
      </c>
      <c r="B22" s="164">
        <v>535</v>
      </c>
      <c r="C22" s="26">
        <v>3150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100" customFormat="1" ht="13.5" hidden="1" customHeight="1" x14ac:dyDescent="0.2">
      <c r="A23" s="6" t="s">
        <v>87</v>
      </c>
      <c r="B23" s="164"/>
      <c r="C23" s="26">
        <v>0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</row>
    <row r="24" spans="1:23" ht="13.5" customHeight="1" x14ac:dyDescent="0.2">
      <c r="A24" s="6" t="s">
        <v>66</v>
      </c>
      <c r="B24" s="176"/>
      <c r="C24" s="2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3.5" customHeight="1" x14ac:dyDescent="0.2">
      <c r="A25" s="9" t="s">
        <v>65</v>
      </c>
      <c r="B25" s="164">
        <v>37134</v>
      </c>
      <c r="C25" s="26">
        <v>7815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3.5" customHeight="1" x14ac:dyDescent="0.2">
      <c r="A26" s="9" t="s">
        <v>23</v>
      </c>
      <c r="B26" s="164">
        <v>-11732</v>
      </c>
      <c r="C26" s="26">
        <v>734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3.5" customHeight="1" x14ac:dyDescent="0.2">
      <c r="A27" s="9" t="s">
        <v>64</v>
      </c>
      <c r="B27" s="164">
        <v>-20529</v>
      </c>
      <c r="C27" s="26">
        <v>39441</v>
      </c>
      <c r="D27" s="11"/>
      <c r="E27" s="21"/>
      <c r="F27" s="1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102" customFormat="1" ht="13.5" customHeight="1" x14ac:dyDescent="0.2">
      <c r="A28" s="9" t="s">
        <v>155</v>
      </c>
      <c r="B28" s="164">
        <f>-5655+690</f>
        <v>-4965</v>
      </c>
      <c r="C28" s="26">
        <v>-642</v>
      </c>
      <c r="D28" s="11"/>
      <c r="E28" s="101"/>
      <c r="F28" s="1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ht="13.5" customHeight="1" x14ac:dyDescent="0.2">
      <c r="A29" s="32" t="s">
        <v>54</v>
      </c>
      <c r="B29" s="164">
        <f>-332+313-27-1923+1757+879-4891+223+341+10624</f>
        <v>6964</v>
      </c>
      <c r="C29" s="29">
        <f>15508-8306</f>
        <v>7202</v>
      </c>
      <c r="D29" s="1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3.5" customHeight="1" x14ac:dyDescent="0.2">
      <c r="A30" s="28" t="s">
        <v>107</v>
      </c>
      <c r="B30" s="177">
        <f>SUM(B10:B29)</f>
        <v>125529</v>
      </c>
      <c r="C30" s="87">
        <f>SUM(C10:C29)</f>
        <v>-10098</v>
      </c>
      <c r="D30" s="7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13.5" customHeight="1" x14ac:dyDescent="0.2">
      <c r="A31" s="21"/>
      <c r="B31" s="178"/>
      <c r="C31" s="3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13.5" customHeight="1" x14ac:dyDescent="0.2">
      <c r="A32" s="24" t="s">
        <v>63</v>
      </c>
      <c r="B32" s="176"/>
      <c r="C32" s="138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3.5" customHeight="1" x14ac:dyDescent="0.2">
      <c r="A33" s="6" t="s">
        <v>62</v>
      </c>
      <c r="B33" s="164">
        <v>-5950</v>
      </c>
      <c r="C33" s="26">
        <v>-5926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3.5" customHeight="1" x14ac:dyDescent="0.2">
      <c r="A34" s="6" t="s">
        <v>100</v>
      </c>
      <c r="B34" s="164">
        <v>-63</v>
      </c>
      <c r="C34" s="26">
        <v>-71</v>
      </c>
      <c r="D34" s="21"/>
      <c r="E34" s="1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13.5" customHeight="1" x14ac:dyDescent="0.2">
      <c r="A35" s="6" t="s">
        <v>164</v>
      </c>
      <c r="B35" s="164">
        <f>329+91</f>
        <v>420</v>
      </c>
      <c r="C35" s="26">
        <v>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13.5" customHeight="1" x14ac:dyDescent="0.2">
      <c r="A36" s="6" t="s">
        <v>61</v>
      </c>
      <c r="B36" s="164">
        <v>-78523</v>
      </c>
      <c r="C36" s="26">
        <v>-55132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3.5" customHeight="1" x14ac:dyDescent="0.2">
      <c r="A37" s="6" t="s">
        <v>60</v>
      </c>
      <c r="B37" s="164">
        <f>43805+2081</f>
        <v>45886</v>
      </c>
      <c r="C37" s="26">
        <v>56134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3.5" customHeight="1" x14ac:dyDescent="0.2">
      <c r="A38" s="6" t="s">
        <v>59</v>
      </c>
      <c r="B38" s="164">
        <v>-7905</v>
      </c>
      <c r="C38" s="29">
        <v>-2156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s="102" customFormat="1" ht="13.5" customHeight="1" x14ac:dyDescent="0.2">
      <c r="A39" s="6" t="s">
        <v>88</v>
      </c>
      <c r="B39" s="165">
        <v>2066</v>
      </c>
      <c r="C39" s="83">
        <v>-12108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13.5" customHeight="1" x14ac:dyDescent="0.2">
      <c r="A40" s="28" t="s">
        <v>161</v>
      </c>
      <c r="B40" s="164">
        <f>SUM(B33:B39)</f>
        <v>-44069</v>
      </c>
      <c r="C40" s="29">
        <f>SUM(C33:C39)</f>
        <v>-19259</v>
      </c>
      <c r="D40" s="1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3.5" customHeight="1" x14ac:dyDescent="0.2">
      <c r="A41" s="21"/>
      <c r="B41" s="176"/>
      <c r="C41" s="13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3.5" customHeight="1" x14ac:dyDescent="0.2">
      <c r="A42" s="24" t="s">
        <v>58</v>
      </c>
      <c r="B42" s="176"/>
      <c r="C42" s="138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69" customFormat="1" ht="13.5" customHeight="1" x14ac:dyDescent="0.2">
      <c r="A43" s="6" t="s">
        <v>160</v>
      </c>
      <c r="B43" s="166">
        <v>298500</v>
      </c>
      <c r="C43" s="26">
        <v>0</v>
      </c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</row>
    <row r="44" spans="1:23" ht="13.5" customHeight="1" x14ac:dyDescent="0.2">
      <c r="A44" s="6" t="s">
        <v>159</v>
      </c>
      <c r="B44" s="164">
        <v>-325684</v>
      </c>
      <c r="C44" s="26">
        <v>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13.5" customHeight="1" x14ac:dyDescent="0.2">
      <c r="A45" s="6" t="s">
        <v>57</v>
      </c>
      <c r="B45" s="164">
        <v>-2810</v>
      </c>
      <c r="C45" s="26">
        <v>-5410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s="140" customFormat="1" ht="13.5" customHeight="1" x14ac:dyDescent="0.2">
      <c r="A46" s="6" t="s">
        <v>56</v>
      </c>
      <c r="B46" s="164">
        <v>-7228</v>
      </c>
      <c r="C46" s="26">
        <v>-18403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</row>
    <row r="47" spans="1:23" s="91" customFormat="1" ht="13.5" customHeight="1" x14ac:dyDescent="0.2">
      <c r="A47" s="63" t="s">
        <v>87</v>
      </c>
      <c r="B47" s="165">
        <v>-2030</v>
      </c>
      <c r="C47" s="83">
        <v>-2213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</row>
    <row r="48" spans="1:23" ht="13.5" hidden="1" customHeight="1" x14ac:dyDescent="0.2">
      <c r="A48" s="6" t="s">
        <v>55</v>
      </c>
      <c r="B48" s="164"/>
      <c r="C48" s="29">
        <v>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34" customFormat="1" ht="13.5" hidden="1" customHeight="1" x14ac:dyDescent="0.2">
      <c r="A49" s="6" t="s">
        <v>85</v>
      </c>
      <c r="B49" s="164"/>
      <c r="C49" s="29"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s="58" customFormat="1" ht="13.5" hidden="1" customHeight="1" x14ac:dyDescent="0.2">
      <c r="A50" s="6" t="s">
        <v>54</v>
      </c>
      <c r="B50" s="165"/>
      <c r="C50" s="83">
        <v>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ht="13.5" customHeight="1" x14ac:dyDescent="0.2">
      <c r="A51" s="9" t="s">
        <v>162</v>
      </c>
      <c r="B51" s="165">
        <f>SUM(B43:B50)</f>
        <v>-39252</v>
      </c>
      <c r="C51" s="83">
        <f>SUM(C43:C50)</f>
        <v>-26026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13.5" customHeight="1" x14ac:dyDescent="0.2">
      <c r="A52" s="21"/>
      <c r="B52" s="176"/>
      <c r="C52" s="138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3.5" customHeight="1" x14ac:dyDescent="0.2">
      <c r="A53" s="20" t="s">
        <v>108</v>
      </c>
      <c r="B53" s="164">
        <f>+B51+B40+B30</f>
        <v>42208</v>
      </c>
      <c r="C53" s="26">
        <f>+C51+C40+C30</f>
        <v>-55383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3.5" customHeight="1" x14ac:dyDescent="0.2">
      <c r="A54" s="20" t="s">
        <v>53</v>
      </c>
      <c r="B54" s="165">
        <v>305372</v>
      </c>
      <c r="C54" s="83">
        <v>450781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3.5" customHeight="1" x14ac:dyDescent="0.2">
      <c r="A55" s="21"/>
      <c r="B55" s="176"/>
      <c r="C55" s="138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3.5" customHeight="1" thickBot="1" x14ac:dyDescent="0.25">
      <c r="A56" s="20" t="s">
        <v>52</v>
      </c>
      <c r="B56" s="155">
        <f>+B53+B54</f>
        <v>347580</v>
      </c>
      <c r="C56" s="75">
        <f>+C53+C54</f>
        <v>395398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8.75" customHeight="1" thickTop="1" x14ac:dyDescent="0.2">
      <c r="A57" s="21"/>
      <c r="B57" s="76"/>
      <c r="C57" s="139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8.75" customHeight="1" x14ac:dyDescent="0.2">
      <c r="A58" s="21"/>
      <c r="B58" s="76"/>
      <c r="C58" s="139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8.75" customHeight="1" x14ac:dyDescent="0.2">
      <c r="A59" s="21"/>
      <c r="B59" s="92"/>
      <c r="C59" s="139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8.75" customHeight="1" x14ac:dyDescent="0.2">
      <c r="A60" s="21"/>
      <c r="B60" s="92"/>
      <c r="C60" s="139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8.75" customHeight="1" x14ac:dyDescent="0.2">
      <c r="A61" s="21"/>
      <c r="B61" s="92"/>
      <c r="C61" s="92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8.75" customHeight="1" x14ac:dyDescent="0.2">
      <c r="A62" s="21"/>
      <c r="B62" s="92"/>
      <c r="C62" s="92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8.75" customHeight="1" x14ac:dyDescent="0.2">
      <c r="A63" s="21"/>
      <c r="B63" s="76"/>
      <c r="C63" s="13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8.75" customHeight="1" x14ac:dyDescent="0.2">
      <c r="A64" s="21"/>
      <c r="B64" s="76"/>
      <c r="C64" s="13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8.75" customHeight="1" x14ac:dyDescent="0.2">
      <c r="A65" s="21"/>
      <c r="B65" s="76"/>
      <c r="C65" s="138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8.75" customHeight="1" x14ac:dyDescent="0.2">
      <c r="A66" s="21"/>
      <c r="B66" s="76"/>
      <c r="C66" s="138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8.75" customHeight="1" x14ac:dyDescent="0.2">
      <c r="A67" s="21"/>
      <c r="B67" s="76"/>
      <c r="C67" s="138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18.75" customHeight="1" x14ac:dyDescent="0.2">
      <c r="A68" s="21"/>
      <c r="B68" s="76"/>
      <c r="C68" s="138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8.75" customHeight="1" x14ac:dyDescent="0.2">
      <c r="A69" s="21"/>
      <c r="B69" s="76"/>
      <c r="C69" s="138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8.75" customHeight="1" x14ac:dyDescent="0.2">
      <c r="A70" s="21"/>
      <c r="B70" s="76"/>
      <c r="C70" s="138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8.75" customHeight="1" x14ac:dyDescent="0.2">
      <c r="A71" s="21"/>
      <c r="B71" s="76"/>
      <c r="C71" s="138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8.75" customHeight="1" x14ac:dyDescent="0.2">
      <c r="A72" s="21"/>
      <c r="B72" s="76"/>
      <c r="C72" s="138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8.75" customHeight="1" x14ac:dyDescent="0.2">
      <c r="A73" s="21"/>
      <c r="B73" s="76"/>
      <c r="C73" s="138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8.75" customHeight="1" x14ac:dyDescent="0.2">
      <c r="A74" s="21"/>
      <c r="B74" s="76"/>
      <c r="C74" s="138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8.75" customHeight="1" x14ac:dyDescent="0.2">
      <c r="A75" s="21"/>
      <c r="B75" s="21"/>
      <c r="C75" s="139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8.75" customHeight="1" x14ac:dyDescent="0.2">
      <c r="A76" s="21"/>
      <c r="B76" s="21"/>
      <c r="C76" s="139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8.75" customHeight="1" x14ac:dyDescent="0.2">
      <c r="A77" s="21"/>
      <c r="B77" s="21"/>
      <c r="C77" s="139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8.75" customHeight="1" x14ac:dyDescent="0.2">
      <c r="A78" s="21"/>
      <c r="B78" s="21"/>
      <c r="C78" s="139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8.75" customHeight="1" x14ac:dyDescent="0.2">
      <c r="A79" s="21"/>
      <c r="B79" s="21"/>
      <c r="C79" s="13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8.75" customHeight="1" x14ac:dyDescent="0.2">
      <c r="A80" s="21"/>
      <c r="B80" s="21"/>
      <c r="C80" s="139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8.75" customHeight="1" x14ac:dyDescent="0.2">
      <c r="A81" s="21"/>
      <c r="B81" s="21"/>
      <c r="C81" s="139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8.75" customHeight="1" x14ac:dyDescent="0.2">
      <c r="A82" s="21"/>
      <c r="B82" s="21"/>
      <c r="C82" s="13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8.75" customHeight="1" x14ac:dyDescent="0.2">
      <c r="A83" s="21"/>
      <c r="B83" s="21"/>
      <c r="C83" s="139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8.75" customHeight="1" x14ac:dyDescent="0.2">
      <c r="A84" s="21"/>
      <c r="B84" s="21"/>
      <c r="C84" s="13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8.75" customHeight="1" x14ac:dyDescent="0.2">
      <c r="A85" s="21"/>
      <c r="B85" s="21"/>
      <c r="C85" s="13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8.75" customHeight="1" x14ac:dyDescent="0.2">
      <c r="A86" s="21"/>
      <c r="B86" s="21"/>
      <c r="C86" s="139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8.75" customHeight="1" x14ac:dyDescent="0.2">
      <c r="A87" s="21"/>
      <c r="B87" s="21"/>
      <c r="C87" s="139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8.75" customHeight="1" x14ac:dyDescent="0.2">
      <c r="A88" s="21"/>
      <c r="B88" s="21"/>
      <c r="C88" s="13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8.75" customHeight="1" x14ac:dyDescent="0.2">
      <c r="A89" s="21"/>
      <c r="B89" s="21"/>
      <c r="C89" s="13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8.75" customHeight="1" x14ac:dyDescent="0.2">
      <c r="A90" s="21"/>
      <c r="B90" s="21"/>
      <c r="C90" s="139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8.75" customHeight="1" x14ac:dyDescent="0.2">
      <c r="A91" s="21"/>
      <c r="B91" s="21"/>
      <c r="C91" s="139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8.75" customHeight="1" x14ac:dyDescent="0.2">
      <c r="A92" s="21"/>
      <c r="B92" s="21"/>
      <c r="C92" s="139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8.75" customHeight="1" x14ac:dyDescent="0.2">
      <c r="A93" s="21"/>
      <c r="B93" s="21"/>
      <c r="C93" s="139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8.75" customHeight="1" x14ac:dyDescent="0.2">
      <c r="A94" s="21"/>
      <c r="B94" s="21"/>
      <c r="C94" s="139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8.75" customHeight="1" x14ac:dyDescent="0.2">
      <c r="A95" s="21"/>
      <c r="B95" s="21"/>
      <c r="C95" s="139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</sheetData>
  <mergeCells count="3">
    <mergeCell ref="A1:C1"/>
    <mergeCell ref="A2:C2"/>
    <mergeCell ref="A3:C3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96"/>
  <sheetViews>
    <sheetView workbookViewId="0">
      <selection activeCell="H12" sqref="H12"/>
    </sheetView>
  </sheetViews>
  <sheetFormatPr defaultColWidth="21.5" defaultRowHeight="12.75" x14ac:dyDescent="0.2"/>
  <cols>
    <col min="1" max="1" width="73" style="38" customWidth="1"/>
    <col min="2" max="2" width="2.1640625" style="38" customWidth="1"/>
    <col min="3" max="4" width="15.83203125" style="38" customWidth="1"/>
    <col min="5" max="16384" width="21.5" style="38"/>
  </cols>
  <sheetData>
    <row r="1" spans="1:6" ht="13.5" customHeight="1" x14ac:dyDescent="0.25">
      <c r="A1" s="317" t="s">
        <v>0</v>
      </c>
      <c r="B1" s="318"/>
      <c r="C1" s="318"/>
      <c r="D1" s="318"/>
    </row>
    <row r="2" spans="1:6" ht="13.5" customHeight="1" x14ac:dyDescent="0.25">
      <c r="A2" s="317" t="s">
        <v>76</v>
      </c>
      <c r="B2" s="318"/>
      <c r="C2" s="318"/>
      <c r="D2" s="318"/>
    </row>
    <row r="3" spans="1:6" ht="13.5" customHeight="1" x14ac:dyDescent="0.25">
      <c r="A3" s="317" t="s">
        <v>16</v>
      </c>
      <c r="B3" s="318"/>
      <c r="C3" s="318"/>
      <c r="D3" s="318"/>
    </row>
    <row r="4" spans="1:6" ht="6" customHeight="1" x14ac:dyDescent="0.2"/>
    <row r="5" spans="1:6" ht="18.75" customHeight="1" x14ac:dyDescent="0.2">
      <c r="A5" s="41"/>
      <c r="B5" s="41"/>
      <c r="C5" s="258" t="s">
        <v>146</v>
      </c>
      <c r="D5" s="173" t="s">
        <v>77</v>
      </c>
    </row>
    <row r="6" spans="1:6" ht="12.75" customHeight="1" x14ac:dyDescent="0.2">
      <c r="A6" s="41"/>
      <c r="B6" s="41"/>
      <c r="C6" s="249">
        <v>2017</v>
      </c>
      <c r="D6" s="42">
        <v>2016</v>
      </c>
    </row>
    <row r="7" spans="1:6" ht="18.75" customHeight="1" x14ac:dyDescent="0.2">
      <c r="A7" s="41"/>
      <c r="B7" s="41"/>
      <c r="C7" s="261" t="s">
        <v>4</v>
      </c>
      <c r="D7" s="172"/>
    </row>
    <row r="8" spans="1:6" ht="18.75" customHeight="1" x14ac:dyDescent="0.2">
      <c r="A8" s="41"/>
      <c r="B8" s="41"/>
      <c r="C8" s="262"/>
      <c r="D8" s="45"/>
    </row>
    <row r="9" spans="1:6" s="269" customFormat="1" ht="18.75" customHeight="1" x14ac:dyDescent="0.2">
      <c r="A9" s="268" t="s">
        <v>158</v>
      </c>
      <c r="B9" s="270"/>
      <c r="C9" s="263">
        <v>298512</v>
      </c>
      <c r="D9" s="255">
        <v>0</v>
      </c>
    </row>
    <row r="10" spans="1:6" s="140" customFormat="1" ht="18.75" customHeight="1" x14ac:dyDescent="0.2">
      <c r="A10" s="139" t="s">
        <v>156</v>
      </c>
      <c r="B10" s="141"/>
      <c r="C10" s="271">
        <v>0</v>
      </c>
      <c r="D10" s="272">
        <v>325684</v>
      </c>
      <c r="F10" s="59"/>
    </row>
    <row r="11" spans="1:6" ht="13.5" customHeight="1" x14ac:dyDescent="0.2">
      <c r="A11" s="43" t="s">
        <v>54</v>
      </c>
      <c r="B11" s="41"/>
      <c r="C11" s="264">
        <v>34424</v>
      </c>
      <c r="D11" s="111">
        <v>37195</v>
      </c>
    </row>
    <row r="12" spans="1:6" s="106" customFormat="1" ht="13.5" customHeight="1" x14ac:dyDescent="0.2">
      <c r="A12" s="108" t="s">
        <v>90</v>
      </c>
      <c r="B12" s="107"/>
      <c r="C12" s="265">
        <v>-7008</v>
      </c>
      <c r="D12" s="49">
        <v>0</v>
      </c>
    </row>
    <row r="13" spans="1:6" ht="13.5" customHeight="1" x14ac:dyDescent="0.2">
      <c r="A13" s="41"/>
      <c r="B13" s="41"/>
      <c r="C13" s="47">
        <f>SUM(C9:C12)</f>
        <v>325928</v>
      </c>
      <c r="D13" s="47">
        <f>SUM(D9:D12)</f>
        <v>362879</v>
      </c>
    </row>
    <row r="14" spans="1:6" ht="13.5" customHeight="1" x14ac:dyDescent="0.2">
      <c r="A14" s="319" t="s">
        <v>78</v>
      </c>
      <c r="B14" s="320"/>
      <c r="C14" s="111">
        <v>7898</v>
      </c>
      <c r="D14" s="47">
        <v>11038</v>
      </c>
    </row>
    <row r="15" spans="1:6" ht="13.5" customHeight="1" thickBot="1" x14ac:dyDescent="0.25">
      <c r="A15" s="43" t="s">
        <v>39</v>
      </c>
      <c r="B15" s="41"/>
      <c r="C15" s="50">
        <f>C13-C14</f>
        <v>318030</v>
      </c>
      <c r="D15" s="50">
        <f>D13-D14</f>
        <v>351841</v>
      </c>
    </row>
    <row r="16" spans="1:6" ht="13.5" customHeight="1" thickTop="1" x14ac:dyDescent="0.2">
      <c r="A16" s="41"/>
      <c r="B16" s="41"/>
      <c r="C16" s="262"/>
      <c r="D16" s="120"/>
    </row>
    <row r="17" spans="1:4" ht="13.5" customHeight="1" x14ac:dyDescent="0.2">
      <c r="A17" s="43" t="s">
        <v>79</v>
      </c>
      <c r="C17" s="235"/>
      <c r="D17" s="48"/>
    </row>
    <row r="18" spans="1:4" ht="13.5" customHeight="1" x14ac:dyDescent="0.2">
      <c r="A18" s="108" t="s">
        <v>91</v>
      </c>
      <c r="C18" s="266">
        <f>C13-C12</f>
        <v>332936</v>
      </c>
      <c r="D18" s="46">
        <f>D13-D12</f>
        <v>362879</v>
      </c>
    </row>
    <row r="19" spans="1:4" ht="13.5" customHeight="1" x14ac:dyDescent="0.2">
      <c r="A19" s="43" t="s">
        <v>80</v>
      </c>
      <c r="C19" s="267"/>
      <c r="D19" s="48"/>
    </row>
    <row r="20" spans="1:4" ht="13.5" customHeight="1" x14ac:dyDescent="0.2">
      <c r="A20" s="43" t="s">
        <v>19</v>
      </c>
      <c r="C20" s="111">
        <f>'Balance Sheet'!B11</f>
        <v>347580</v>
      </c>
      <c r="D20" s="47">
        <f>'Balance Sheet'!C11</f>
        <v>305372</v>
      </c>
    </row>
    <row r="21" spans="1:4" ht="13.5" customHeight="1" x14ac:dyDescent="0.2">
      <c r="A21" s="43" t="s">
        <v>20</v>
      </c>
      <c r="C21" s="49">
        <f>'Balance Sheet'!B12</f>
        <v>122505</v>
      </c>
      <c r="D21" s="49">
        <f>'Balance Sheet'!C12</f>
        <v>88072</v>
      </c>
    </row>
    <row r="22" spans="1:4" ht="13.5" customHeight="1" x14ac:dyDescent="0.2">
      <c r="A22" s="41"/>
      <c r="C22" s="111">
        <f>+C20+C21</f>
        <v>470085</v>
      </c>
      <c r="D22" s="47">
        <f>+D20+D21</f>
        <v>393444</v>
      </c>
    </row>
    <row r="23" spans="1:4" ht="13.5" customHeight="1" thickBot="1" x14ac:dyDescent="0.25">
      <c r="A23" s="43" t="s">
        <v>81</v>
      </c>
      <c r="C23" s="50">
        <f>+C18-C22</f>
        <v>-137149</v>
      </c>
      <c r="D23" s="50">
        <f>+D18-D22</f>
        <v>-30565</v>
      </c>
    </row>
    <row r="24" spans="1:4" ht="18.75" customHeight="1" thickTop="1" x14ac:dyDescent="0.2">
      <c r="C24" s="48"/>
      <c r="D24" s="48"/>
    </row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</sheetData>
  <mergeCells count="4">
    <mergeCell ref="A1:D1"/>
    <mergeCell ref="A2:D2"/>
    <mergeCell ref="A3:D3"/>
    <mergeCell ref="A14:B14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zoomScaleNormal="100" workbookViewId="0">
      <selection activeCell="G44" sqref="G44"/>
    </sheetView>
  </sheetViews>
  <sheetFormatPr defaultColWidth="21.5" defaultRowHeight="13.5" customHeight="1" x14ac:dyDescent="0.2"/>
  <cols>
    <col min="1" max="1" width="51.6640625" style="206" customWidth="1"/>
    <col min="2" max="2" width="14.33203125" style="206" customWidth="1"/>
    <col min="3" max="3" width="10.33203125" style="206" customWidth="1"/>
    <col min="4" max="4" width="14.33203125" style="206" customWidth="1"/>
    <col min="5" max="5" width="10.33203125" style="206" customWidth="1"/>
    <col min="6" max="16384" width="21.5" style="206"/>
  </cols>
  <sheetData>
    <row r="1" spans="1:7" ht="13.5" customHeight="1" x14ac:dyDescent="0.25">
      <c r="A1" s="314" t="s">
        <v>0</v>
      </c>
      <c r="B1" s="314"/>
      <c r="C1" s="316"/>
      <c r="D1" s="324"/>
      <c r="E1" s="324"/>
      <c r="F1" s="205"/>
    </row>
    <row r="2" spans="1:7" ht="13.5" customHeight="1" x14ac:dyDescent="0.25">
      <c r="A2" s="314" t="s">
        <v>125</v>
      </c>
      <c r="B2" s="314"/>
      <c r="C2" s="316"/>
      <c r="D2" s="324"/>
      <c r="E2" s="324"/>
      <c r="F2" s="205"/>
    </row>
    <row r="3" spans="1:7" ht="13.5" customHeight="1" x14ac:dyDescent="0.25">
      <c r="A3" s="314" t="s">
        <v>126</v>
      </c>
      <c r="B3" s="314"/>
      <c r="C3" s="316"/>
      <c r="D3" s="324"/>
      <c r="E3" s="324"/>
      <c r="F3" s="205"/>
    </row>
    <row r="4" spans="1:7" ht="6" customHeight="1" x14ac:dyDescent="0.2">
      <c r="A4" s="205"/>
      <c r="B4" s="205"/>
      <c r="C4" s="205"/>
      <c r="D4" s="205"/>
      <c r="E4" s="205"/>
      <c r="F4" s="205"/>
    </row>
    <row r="5" spans="1:7" ht="13.5" customHeight="1" x14ac:dyDescent="0.2">
      <c r="A5" s="205"/>
      <c r="B5" s="325" t="s">
        <v>97</v>
      </c>
      <c r="C5" s="326"/>
      <c r="D5" s="327" t="s">
        <v>96</v>
      </c>
      <c r="E5" s="325"/>
      <c r="F5" s="205"/>
    </row>
    <row r="6" spans="1:7" ht="24.95" customHeight="1" x14ac:dyDescent="0.2">
      <c r="A6" s="205"/>
      <c r="B6" s="321" t="s">
        <v>150</v>
      </c>
      <c r="C6" s="322"/>
      <c r="D6" s="323" t="s">
        <v>149</v>
      </c>
      <c r="E6" s="321"/>
      <c r="F6" s="205"/>
    </row>
    <row r="7" spans="1:7" ht="13.5" customHeight="1" x14ac:dyDescent="0.2">
      <c r="A7" s="205"/>
      <c r="B7" s="210" t="s">
        <v>4</v>
      </c>
      <c r="C7" s="158"/>
      <c r="D7" s="171" t="s">
        <v>4</v>
      </c>
      <c r="E7" s="201"/>
      <c r="F7" s="199"/>
      <c r="G7" s="199"/>
    </row>
    <row r="8" spans="1:7" ht="13.5" customHeight="1" x14ac:dyDescent="0.2">
      <c r="A8" s="207" t="s">
        <v>127</v>
      </c>
      <c r="B8" s="211"/>
      <c r="C8" s="169"/>
      <c r="D8" s="80"/>
      <c r="E8" s="80"/>
      <c r="F8" s="205"/>
    </row>
    <row r="9" spans="1:7" ht="13.5" customHeight="1" x14ac:dyDescent="0.2">
      <c r="A9" s="9" t="s">
        <v>128</v>
      </c>
      <c r="B9" s="274">
        <v>21.325947120000002</v>
      </c>
      <c r="C9" s="213"/>
      <c r="D9" s="293">
        <v>16.505749980000001</v>
      </c>
      <c r="E9" s="214"/>
      <c r="F9" s="205"/>
    </row>
    <row r="10" spans="1:7" ht="7.5" customHeight="1" x14ac:dyDescent="0.2">
      <c r="A10" s="9"/>
      <c r="B10" s="273"/>
      <c r="C10" s="166"/>
      <c r="D10" s="292"/>
      <c r="E10" s="82"/>
      <c r="F10" s="205"/>
    </row>
    <row r="11" spans="1:7" ht="13.5" customHeight="1" x14ac:dyDescent="0.2">
      <c r="A11" s="9" t="s">
        <v>129</v>
      </c>
      <c r="B11" s="275">
        <v>268.08766007999998</v>
      </c>
      <c r="C11" s="216">
        <f>ROUND(B11/B9,2)</f>
        <v>12.57</v>
      </c>
      <c r="D11" s="294">
        <v>218.46791099999996</v>
      </c>
      <c r="E11" s="217">
        <f>ROUND(D11/D9,2)</f>
        <v>13.24</v>
      </c>
      <c r="F11" s="205"/>
    </row>
    <row r="12" spans="1:7" ht="13.5" customHeight="1" x14ac:dyDescent="0.2">
      <c r="A12" s="9" t="s">
        <v>130</v>
      </c>
      <c r="B12" s="276">
        <v>220.37094855999996</v>
      </c>
      <c r="C12" s="188">
        <f>ROUND(B12/B9,2)</f>
        <v>10.33</v>
      </c>
      <c r="D12" s="295">
        <v>205.69302870000001</v>
      </c>
      <c r="E12" s="218">
        <f>ROUND(D12/D9,2)</f>
        <v>12.46</v>
      </c>
      <c r="F12" s="205"/>
    </row>
    <row r="13" spans="1:7" ht="13.5" customHeight="1" x14ac:dyDescent="0.2">
      <c r="A13" s="9" t="s">
        <v>131</v>
      </c>
      <c r="B13" s="212">
        <f>B11-B12</f>
        <v>47.716711520000018</v>
      </c>
      <c r="C13" s="187">
        <f>C11-C12</f>
        <v>2.2400000000000002</v>
      </c>
      <c r="D13" s="212">
        <f>D11-D12</f>
        <v>12.774882299999945</v>
      </c>
      <c r="E13" s="219">
        <f>E11-E12</f>
        <v>0.77999999999999936</v>
      </c>
      <c r="F13" s="205"/>
    </row>
    <row r="14" spans="1:7" ht="13.5" customHeight="1" x14ac:dyDescent="0.2">
      <c r="A14" s="9"/>
      <c r="B14" s="121"/>
      <c r="C14" s="166"/>
      <c r="D14" s="121"/>
      <c r="E14" s="121"/>
      <c r="F14" s="205"/>
    </row>
    <row r="15" spans="1:7" ht="13.5" customHeight="1" x14ac:dyDescent="0.2">
      <c r="A15" s="207" t="s">
        <v>132</v>
      </c>
      <c r="B15" s="211"/>
      <c r="C15" s="169"/>
      <c r="D15" s="80"/>
      <c r="E15" s="80"/>
      <c r="F15" s="205"/>
    </row>
    <row r="16" spans="1:7" ht="13.5" customHeight="1" x14ac:dyDescent="0.2">
      <c r="A16" s="9" t="s">
        <v>128</v>
      </c>
      <c r="B16" s="278">
        <v>2.05973227</v>
      </c>
      <c r="C16" s="166"/>
      <c r="D16" s="297">
        <v>2.1645746999999997</v>
      </c>
      <c r="E16" s="82"/>
      <c r="F16" s="205"/>
    </row>
    <row r="17" spans="1:6" ht="7.5" customHeight="1" x14ac:dyDescent="0.2">
      <c r="A17" s="9"/>
      <c r="B17" s="277"/>
      <c r="C17" s="166"/>
      <c r="D17" s="296"/>
      <c r="E17" s="82"/>
      <c r="F17" s="205"/>
    </row>
    <row r="18" spans="1:6" ht="13.5" customHeight="1" x14ac:dyDescent="0.2">
      <c r="A18" s="9" t="s">
        <v>129</v>
      </c>
      <c r="B18" s="279">
        <v>187.11120464999996</v>
      </c>
      <c r="C18" s="216">
        <f>ROUND(B18/B16,2)</f>
        <v>90.84</v>
      </c>
      <c r="D18" s="298">
        <v>110.61235287000001</v>
      </c>
      <c r="E18" s="217">
        <f>ROUND(D18/D16,2)</f>
        <v>51.1</v>
      </c>
      <c r="F18" s="205"/>
    </row>
    <row r="19" spans="1:6" ht="13.5" customHeight="1" x14ac:dyDescent="0.2">
      <c r="A19" s="9" t="s">
        <v>130</v>
      </c>
      <c r="B19" s="280">
        <v>118.78759480000001</v>
      </c>
      <c r="C19" s="188">
        <f>ROUND(B19/B16,2)</f>
        <v>57.67</v>
      </c>
      <c r="D19" s="299">
        <v>104.31392764</v>
      </c>
      <c r="E19" s="218">
        <f>ROUND(D19/D16,2)</f>
        <v>48.19</v>
      </c>
      <c r="F19" s="205"/>
    </row>
    <row r="20" spans="1:6" ht="13.5" customHeight="1" x14ac:dyDescent="0.2">
      <c r="A20" s="9" t="s">
        <v>131</v>
      </c>
      <c r="B20" s="212">
        <f>B18-B19</f>
        <v>68.323609849999954</v>
      </c>
      <c r="C20" s="187">
        <f>C18-C19</f>
        <v>33.17</v>
      </c>
      <c r="D20" s="212">
        <f>D18-D19</f>
        <v>6.2984252300000065</v>
      </c>
      <c r="E20" s="219">
        <f>E18-E19</f>
        <v>2.9100000000000037</v>
      </c>
      <c r="F20" s="205"/>
    </row>
    <row r="21" spans="1:6" ht="13.5" customHeight="1" x14ac:dyDescent="0.2">
      <c r="A21" s="207"/>
      <c r="B21" s="211"/>
      <c r="C21" s="169"/>
      <c r="D21" s="211"/>
      <c r="E21" s="211"/>
      <c r="F21" s="11"/>
    </row>
    <row r="22" spans="1:6" ht="13.5" customHeight="1" x14ac:dyDescent="0.2">
      <c r="A22" s="207" t="s">
        <v>133</v>
      </c>
      <c r="B22" s="211"/>
      <c r="C22" s="169"/>
      <c r="D22" s="80"/>
      <c r="E22" s="80"/>
      <c r="F22" s="205"/>
    </row>
    <row r="23" spans="1:6" ht="13.5" customHeight="1" x14ac:dyDescent="0.2">
      <c r="A23" s="9" t="s">
        <v>128</v>
      </c>
      <c r="B23" s="282">
        <v>2.2913583799999997</v>
      </c>
      <c r="C23" s="166"/>
      <c r="D23" s="301">
        <v>1.2761225900000002</v>
      </c>
      <c r="E23" s="82"/>
      <c r="F23" s="205"/>
    </row>
    <row r="24" spans="1:6" ht="7.5" customHeight="1" x14ac:dyDescent="0.2">
      <c r="A24" s="9"/>
      <c r="B24" s="281"/>
      <c r="C24" s="166"/>
      <c r="D24" s="300"/>
      <c r="E24" s="82"/>
      <c r="F24" s="205"/>
    </row>
    <row r="25" spans="1:6" ht="13.5" customHeight="1" x14ac:dyDescent="0.2">
      <c r="A25" s="9" t="s">
        <v>129</v>
      </c>
      <c r="B25" s="283">
        <v>81.365439139999992</v>
      </c>
      <c r="C25" s="216">
        <f>ROUND(B25/B23,2)</f>
        <v>35.51</v>
      </c>
      <c r="D25" s="302">
        <v>50.790701909999996</v>
      </c>
      <c r="E25" s="217">
        <f>ROUND(D25/D23,2)</f>
        <v>39.799999999999997</v>
      </c>
      <c r="F25" s="205"/>
    </row>
    <row r="26" spans="1:6" ht="13.5" customHeight="1" x14ac:dyDescent="0.2">
      <c r="A26" s="9" t="s">
        <v>130</v>
      </c>
      <c r="B26" s="284">
        <v>54.575609549999996</v>
      </c>
      <c r="C26" s="188">
        <f>ROUND(B26/B23,2)</f>
        <v>23.82</v>
      </c>
      <c r="D26" s="303">
        <v>47.622066689999997</v>
      </c>
      <c r="E26" s="218">
        <f>ROUND(D26/D23,2)</f>
        <v>37.32</v>
      </c>
      <c r="F26" s="205"/>
    </row>
    <row r="27" spans="1:6" ht="13.5" customHeight="1" x14ac:dyDescent="0.2">
      <c r="A27" s="9" t="s">
        <v>131</v>
      </c>
      <c r="B27" s="212">
        <f>B25-B26</f>
        <v>26.789829589999997</v>
      </c>
      <c r="C27" s="187">
        <f>C25-C26</f>
        <v>11.689999999999998</v>
      </c>
      <c r="D27" s="212">
        <f>D25-D26</f>
        <v>3.1686352199999988</v>
      </c>
      <c r="E27" s="219">
        <f>E25-E26</f>
        <v>2.4799999999999969</v>
      </c>
      <c r="F27" s="205"/>
    </row>
    <row r="28" spans="1:6" ht="13.5" customHeight="1" x14ac:dyDescent="0.2">
      <c r="A28" s="207"/>
      <c r="B28" s="211"/>
      <c r="C28" s="169"/>
      <c r="D28" s="211"/>
      <c r="E28" s="211"/>
      <c r="F28" s="11"/>
    </row>
    <row r="29" spans="1:6" ht="13.5" customHeight="1" x14ac:dyDescent="0.2">
      <c r="A29" s="207" t="s">
        <v>134</v>
      </c>
      <c r="B29" s="215">
        <f>B13+B20+B27</f>
        <v>142.83015095999997</v>
      </c>
      <c r="C29" s="169"/>
      <c r="D29" s="215">
        <f>D13+D20+D27</f>
        <v>22.24194274999995</v>
      </c>
      <c r="E29" s="211"/>
      <c r="F29" s="11"/>
    </row>
    <row r="30" spans="1:6" ht="4.5" customHeight="1" x14ac:dyDescent="0.2">
      <c r="A30" s="207"/>
      <c r="B30" s="211"/>
      <c r="C30" s="169"/>
      <c r="D30" s="211"/>
      <c r="E30" s="211"/>
      <c r="F30" s="11"/>
    </row>
    <row r="31" spans="1:6" ht="13.5" customHeight="1" x14ac:dyDescent="0.2">
      <c r="A31" s="207" t="str">
        <f>'[1]Statements of Operations'!A20</f>
        <v>Selling, general and administrative expenses</v>
      </c>
      <c r="B31" s="285">
        <v>-20.522909179999999</v>
      </c>
      <c r="C31" s="169"/>
      <c r="D31" s="304">
        <v>-19.825712959999997</v>
      </c>
      <c r="E31" s="121"/>
      <c r="F31" s="11"/>
    </row>
    <row r="32" spans="1:6" ht="13.5" customHeight="1" x14ac:dyDescent="0.2">
      <c r="A32" s="207" t="s">
        <v>135</v>
      </c>
      <c r="B32" s="285">
        <v>0</v>
      </c>
      <c r="C32" s="169"/>
      <c r="D32" s="304">
        <v>-1.6285000000000001</v>
      </c>
      <c r="E32" s="121"/>
      <c r="F32" s="11"/>
    </row>
    <row r="33" spans="1:6" ht="13.5" customHeight="1" x14ac:dyDescent="0.2">
      <c r="A33" s="207" t="s">
        <v>54</v>
      </c>
      <c r="B33" s="286">
        <v>-1.8094558800000378</v>
      </c>
      <c r="C33" s="169"/>
      <c r="D33" s="305">
        <v>-2.5076425099999309</v>
      </c>
      <c r="E33" s="211"/>
      <c r="F33" s="11"/>
    </row>
    <row r="34" spans="1:6" ht="4.5" customHeight="1" x14ac:dyDescent="0.2">
      <c r="A34" s="207"/>
      <c r="B34" s="211"/>
      <c r="C34" s="169"/>
      <c r="D34" s="211"/>
      <c r="E34" s="211"/>
      <c r="F34" s="11"/>
    </row>
    <row r="35" spans="1:6" ht="13.5" customHeight="1" thickBot="1" x14ac:dyDescent="0.25">
      <c r="A35" s="207" t="s">
        <v>93</v>
      </c>
      <c r="B35" s="220">
        <f>SUM(B29:B33)</f>
        <v>120.49778589999993</v>
      </c>
      <c r="C35" s="169"/>
      <c r="D35" s="220">
        <f>SUM(D29:D34)</f>
        <v>-1.719912719999978</v>
      </c>
      <c r="E35" s="211"/>
      <c r="F35" s="11"/>
    </row>
    <row r="36" spans="1:6" ht="13.5" customHeight="1" thickTop="1" x14ac:dyDescent="0.2">
      <c r="A36" s="207"/>
      <c r="B36"/>
      <c r="C36" s="211"/>
      <c r="D36" s="211"/>
      <c r="E36" s="211"/>
      <c r="F36" s="11"/>
    </row>
    <row r="37" spans="1:6" ht="13.5" customHeight="1" x14ac:dyDescent="0.2">
      <c r="A37" s="207"/>
      <c r="B37" s="211"/>
      <c r="C37" s="211"/>
      <c r="D37" s="211"/>
      <c r="E37" s="211"/>
      <c r="F37" s="11"/>
    </row>
    <row r="38" spans="1:6" ht="13.5" customHeight="1" x14ac:dyDescent="0.2">
      <c r="A38" s="208" t="s">
        <v>47</v>
      </c>
      <c r="B38" s="325" t="s">
        <v>97</v>
      </c>
      <c r="C38" s="326"/>
      <c r="D38" s="327" t="s">
        <v>96</v>
      </c>
      <c r="E38" s="325"/>
      <c r="F38" s="11"/>
    </row>
    <row r="39" spans="1:6" ht="24.95" customHeight="1" x14ac:dyDescent="0.2">
      <c r="A39" s="207"/>
      <c r="B39" s="321" t="s">
        <v>150</v>
      </c>
      <c r="C39" s="322"/>
      <c r="D39" s="323" t="s">
        <v>149</v>
      </c>
      <c r="E39" s="321"/>
      <c r="F39" s="11"/>
    </row>
    <row r="40" spans="1:6" s="240" customFormat="1" ht="12.75" x14ac:dyDescent="0.2">
      <c r="A40" s="241"/>
      <c r="B40" s="210" t="s">
        <v>4</v>
      </c>
      <c r="C40" s="158"/>
      <c r="D40" s="171" t="s">
        <v>4</v>
      </c>
      <c r="E40" s="201"/>
      <c r="F40" s="11"/>
    </row>
    <row r="41" spans="1:6" s="240" customFormat="1" ht="12.75" x14ac:dyDescent="0.2">
      <c r="A41" s="241"/>
      <c r="B41" s="201"/>
      <c r="C41" s="170"/>
      <c r="D41" s="201"/>
      <c r="E41" s="201"/>
      <c r="F41" s="11"/>
    </row>
    <row r="42" spans="1:6" ht="13.5" customHeight="1" x14ac:dyDescent="0.2">
      <c r="A42" s="207" t="s">
        <v>136</v>
      </c>
      <c r="B42" s="215">
        <f>B11+B18+B25</f>
        <v>536.56430387</v>
      </c>
      <c r="C42" s="169"/>
      <c r="D42" s="215">
        <f>D11+D18+D25</f>
        <v>379.87096577999995</v>
      </c>
      <c r="E42" s="211"/>
      <c r="F42" s="11"/>
    </row>
    <row r="43" spans="1:6" ht="13.5" customHeight="1" x14ac:dyDescent="0.2">
      <c r="A43" s="207" t="s">
        <v>75</v>
      </c>
      <c r="B43" s="287">
        <v>64.358835540000001</v>
      </c>
      <c r="C43" s="169"/>
      <c r="D43" s="306">
        <v>37.498785339999998</v>
      </c>
      <c r="E43" s="211"/>
      <c r="F43" s="11"/>
    </row>
    <row r="44" spans="1:6" ht="13.5" customHeight="1" x14ac:dyDescent="0.2">
      <c r="A44" s="205" t="s">
        <v>137</v>
      </c>
      <c r="B44" s="288">
        <v>0</v>
      </c>
      <c r="C44" s="145"/>
      <c r="D44" s="308">
        <v>0.16305</v>
      </c>
      <c r="E44" s="204"/>
      <c r="F44" s="205"/>
    </row>
    <row r="45" spans="1:6" ht="13.5" customHeight="1" x14ac:dyDescent="0.2">
      <c r="A45" s="205" t="s">
        <v>138</v>
      </c>
      <c r="B45" s="289">
        <v>5.1860590000054801E-2</v>
      </c>
      <c r="C45" s="145"/>
      <c r="D45" s="307">
        <v>10.57319888000004</v>
      </c>
      <c r="E45" s="204"/>
      <c r="F45" s="205"/>
    </row>
    <row r="46" spans="1:6" ht="13.5" customHeight="1" x14ac:dyDescent="0.2">
      <c r="A46" s="205" t="s">
        <v>5</v>
      </c>
      <c r="B46" s="215">
        <f>SUM(B42:B45)</f>
        <v>600.97500000000002</v>
      </c>
      <c r="C46" s="221"/>
      <c r="D46" s="215">
        <f>SUM(D42:D45)</f>
        <v>428.10599999999999</v>
      </c>
      <c r="E46" s="134"/>
    </row>
    <row r="47" spans="1:6" ht="13.5" customHeight="1" x14ac:dyDescent="0.2">
      <c r="A47" s="205"/>
      <c r="B47" s="215"/>
      <c r="C47" s="133"/>
      <c r="D47" s="215"/>
      <c r="E47" s="134"/>
    </row>
    <row r="48" spans="1:6" ht="13.5" customHeight="1" x14ac:dyDescent="0.2">
      <c r="A48" s="205" t="s">
        <v>139</v>
      </c>
      <c r="B48" s="215"/>
      <c r="C48" s="133"/>
      <c r="D48" s="215"/>
      <c r="E48" s="134"/>
    </row>
    <row r="49" spans="1:5" ht="13.5" customHeight="1" x14ac:dyDescent="0.2">
      <c r="A49" s="205" t="s">
        <v>140</v>
      </c>
      <c r="B49" s="215"/>
      <c r="C49" s="133"/>
      <c r="D49" s="215"/>
      <c r="E49" s="134"/>
    </row>
    <row r="50" spans="1:5" ht="13.5" customHeight="1" x14ac:dyDescent="0.2">
      <c r="A50" s="205"/>
      <c r="B50" s="215"/>
      <c r="C50" s="133"/>
      <c r="D50" s="215"/>
      <c r="E50" s="134"/>
    </row>
    <row r="51" spans="1:5" ht="13.5" customHeight="1" x14ac:dyDescent="0.2">
      <c r="A51" s="205"/>
      <c r="B51" s="215"/>
      <c r="C51" s="133"/>
      <c r="D51" s="215"/>
      <c r="E51" s="134"/>
    </row>
    <row r="52" spans="1:5" ht="13.5" customHeight="1" x14ac:dyDescent="0.2">
      <c r="A52" s="48"/>
      <c r="B52" s="325" t="s">
        <v>97</v>
      </c>
      <c r="C52" s="326"/>
      <c r="D52" s="327" t="s">
        <v>96</v>
      </c>
      <c r="E52" s="325"/>
    </row>
    <row r="53" spans="1:5" ht="24.95" customHeight="1" x14ac:dyDescent="0.2">
      <c r="B53" s="321" t="s">
        <v>150</v>
      </c>
      <c r="C53" s="322"/>
      <c r="D53" s="323" t="s">
        <v>149</v>
      </c>
      <c r="E53" s="321"/>
    </row>
    <row r="54" spans="1:5" s="240" customFormat="1" ht="12.75" x14ac:dyDescent="0.2">
      <c r="B54" s="210" t="s">
        <v>4</v>
      </c>
      <c r="C54" s="158"/>
      <c r="D54" s="171" t="s">
        <v>4</v>
      </c>
      <c r="E54" s="201"/>
    </row>
    <row r="55" spans="1:5" s="240" customFormat="1" ht="12.75" x14ac:dyDescent="0.2">
      <c r="B55" s="230"/>
      <c r="C55" s="242"/>
      <c r="D55" s="230"/>
      <c r="E55" s="230"/>
    </row>
    <row r="56" spans="1:5" ht="13.5" customHeight="1" x14ac:dyDescent="0.2">
      <c r="A56" s="207" t="s">
        <v>141</v>
      </c>
      <c r="B56" s="222">
        <f>B12+B19+B26</f>
        <v>393.73415290999992</v>
      </c>
      <c r="C56" s="224"/>
      <c r="D56" s="222">
        <f>D12+D19+D26</f>
        <v>357.62902302999998</v>
      </c>
      <c r="E56" s="207"/>
    </row>
    <row r="57" spans="1:5" ht="13.5" customHeight="1" x14ac:dyDescent="0.2">
      <c r="A57" s="209" t="s">
        <v>75</v>
      </c>
      <c r="B57" s="223">
        <f>B43</f>
        <v>64.358835540000001</v>
      </c>
      <c r="C57" s="224"/>
      <c r="D57" s="223">
        <f>D43</f>
        <v>37.498785339999998</v>
      </c>
      <c r="E57" s="207"/>
    </row>
    <row r="58" spans="1:5" ht="13.5" customHeight="1" x14ac:dyDescent="0.2">
      <c r="A58" s="209" t="s">
        <v>142</v>
      </c>
      <c r="B58" s="290">
        <v>-0.60424559999999994</v>
      </c>
      <c r="C58" s="224"/>
      <c r="D58" s="309">
        <v>-1.3340879999999999</v>
      </c>
      <c r="E58" s="207"/>
    </row>
    <row r="59" spans="1:5" ht="13.5" customHeight="1" x14ac:dyDescent="0.2">
      <c r="A59" s="209" t="s">
        <v>138</v>
      </c>
      <c r="B59" s="291">
        <v>3.9210471500000565</v>
      </c>
      <c r="C59" s="224"/>
      <c r="D59" s="310">
        <v>17.215981629999938</v>
      </c>
      <c r="E59" s="207"/>
    </row>
    <row r="60" spans="1:5" ht="13.5" customHeight="1" x14ac:dyDescent="0.2">
      <c r="A60" s="207" t="s">
        <v>7</v>
      </c>
      <c r="B60" s="225">
        <f>SUM(B56:B59)</f>
        <v>461.40978999999993</v>
      </c>
      <c r="C60" s="224"/>
      <c r="D60" s="225">
        <f>SUM(D56:D59)</f>
        <v>411.00970199999989</v>
      </c>
      <c r="E60" s="207"/>
    </row>
    <row r="61" spans="1:5" ht="13.5" customHeight="1" x14ac:dyDescent="0.2">
      <c r="A61" s="207"/>
      <c r="B61" s="207"/>
      <c r="C61" s="207"/>
      <c r="D61" s="207"/>
      <c r="E61" s="207"/>
    </row>
    <row r="62" spans="1:5" ht="13.5" customHeight="1" x14ac:dyDescent="0.2">
      <c r="A62" s="205" t="s">
        <v>143</v>
      </c>
      <c r="B62" s="207"/>
      <c r="C62" s="207"/>
      <c r="D62" s="207"/>
      <c r="E62" s="207"/>
    </row>
    <row r="63" spans="1:5" ht="13.5" customHeight="1" x14ac:dyDescent="0.2">
      <c r="A63" s="207" t="s">
        <v>144</v>
      </c>
      <c r="B63" s="207"/>
      <c r="C63" s="207"/>
      <c r="D63" s="207"/>
      <c r="E63" s="207"/>
    </row>
    <row r="64" spans="1:5" ht="13.5" customHeight="1" x14ac:dyDescent="0.2">
      <c r="A64" s="207"/>
      <c r="B64" s="207"/>
      <c r="C64" s="207"/>
      <c r="D64" s="207"/>
      <c r="E64" s="207"/>
    </row>
    <row r="65" spans="1:5" ht="13.5" customHeight="1" x14ac:dyDescent="0.2">
      <c r="A65" s="207"/>
      <c r="B65" s="207"/>
      <c r="C65" s="207"/>
      <c r="D65" s="207"/>
      <c r="E65" s="207"/>
    </row>
    <row r="66" spans="1:5" ht="13.5" customHeight="1" x14ac:dyDescent="0.2">
      <c r="A66" s="207"/>
      <c r="B66" s="207"/>
      <c r="C66" s="207"/>
      <c r="D66" s="207"/>
      <c r="E66" s="207"/>
    </row>
    <row r="67" spans="1:5" ht="13.5" customHeight="1" x14ac:dyDescent="0.2">
      <c r="A67" s="207"/>
      <c r="B67" s="207"/>
      <c r="C67" s="207"/>
      <c r="D67" s="207"/>
      <c r="E67" s="207"/>
    </row>
    <row r="68" spans="1:5" ht="13.5" customHeight="1" x14ac:dyDescent="0.2">
      <c r="A68" s="207"/>
      <c r="B68" s="207"/>
      <c r="C68" s="207"/>
      <c r="D68" s="207"/>
      <c r="E68" s="207"/>
    </row>
    <row r="69" spans="1:5" ht="13.5" customHeight="1" x14ac:dyDescent="0.2">
      <c r="A69" s="207"/>
      <c r="B69" s="207"/>
      <c r="C69" s="207"/>
      <c r="D69" s="207"/>
      <c r="E69" s="207"/>
    </row>
  </sheetData>
  <mergeCells count="15">
    <mergeCell ref="B53:C53"/>
    <mergeCell ref="D53:E53"/>
    <mergeCell ref="B38:C38"/>
    <mergeCell ref="D38:E38"/>
    <mergeCell ref="B39:C39"/>
    <mergeCell ref="D39:E39"/>
    <mergeCell ref="B52:C52"/>
    <mergeCell ref="D52:E52"/>
    <mergeCell ref="B6:C6"/>
    <mergeCell ref="D6:E6"/>
    <mergeCell ref="A1:E1"/>
    <mergeCell ref="A2:E2"/>
    <mergeCell ref="A3:E3"/>
    <mergeCell ref="B5:C5"/>
    <mergeCell ref="D5:E5"/>
  </mergeCells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selection activeCell="A19" sqref="A19:F19"/>
    </sheetView>
  </sheetViews>
  <sheetFormatPr defaultColWidth="21.5" defaultRowHeight="13.5" customHeight="1" x14ac:dyDescent="0.2"/>
  <cols>
    <col min="1" max="1" width="75.83203125" style="1" customWidth="1"/>
    <col min="2" max="3" width="15.83203125" style="1" customWidth="1"/>
    <col min="4" max="4" width="2.5" style="1" customWidth="1"/>
    <col min="5" max="5" width="15.83203125" style="1" customWidth="1"/>
    <col min="6" max="6" width="19" style="1" customWidth="1"/>
    <col min="7" max="16384" width="21.5" style="1"/>
  </cols>
  <sheetData>
    <row r="1" spans="1:7" ht="13.5" customHeight="1" x14ac:dyDescent="0.25">
      <c r="A1" s="314" t="s">
        <v>0</v>
      </c>
      <c r="B1" s="316"/>
      <c r="C1" s="324"/>
      <c r="D1" s="324"/>
      <c r="E1" s="315"/>
      <c r="F1" s="315"/>
      <c r="G1" s="3"/>
    </row>
    <row r="2" spans="1:7" ht="13.5" customHeight="1" x14ac:dyDescent="0.25">
      <c r="A2" s="314" t="s">
        <v>47</v>
      </c>
      <c r="B2" s="316"/>
      <c r="C2" s="324"/>
      <c r="D2" s="324"/>
      <c r="E2" s="324"/>
      <c r="F2" s="316"/>
      <c r="G2" s="3"/>
    </row>
    <row r="3" spans="1:7" ht="13.5" customHeight="1" x14ac:dyDescent="0.25">
      <c r="A3" s="314" t="s">
        <v>2</v>
      </c>
      <c r="B3" s="316"/>
      <c r="C3" s="324"/>
      <c r="D3" s="324"/>
      <c r="E3" s="324"/>
      <c r="F3" s="316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319" t="s">
        <v>48</v>
      </c>
      <c r="B5" s="316"/>
      <c r="C5" s="316"/>
      <c r="D5" s="316"/>
      <c r="E5" s="316"/>
      <c r="F5" s="316"/>
      <c r="G5" s="3"/>
    </row>
    <row r="6" spans="1:7" ht="13.5" customHeight="1" x14ac:dyDescent="0.2">
      <c r="A6" s="319" t="s">
        <v>49</v>
      </c>
      <c r="B6" s="316"/>
      <c r="C6" s="316"/>
      <c r="D6" s="316"/>
      <c r="E6" s="316"/>
      <c r="F6" s="316"/>
      <c r="G6" s="3"/>
    </row>
    <row r="7" spans="1:7" ht="13.5" customHeight="1" x14ac:dyDescent="0.2">
      <c r="A7" s="3"/>
      <c r="B7" s="3"/>
      <c r="C7" s="3"/>
      <c r="D7" s="3"/>
      <c r="E7" s="3"/>
      <c r="F7" s="3"/>
      <c r="G7" s="3"/>
    </row>
    <row r="8" spans="1:7" ht="13.5" customHeight="1" x14ac:dyDescent="0.2">
      <c r="A8" s="5" t="s">
        <v>93</v>
      </c>
      <c r="B8" s="3"/>
      <c r="C8" s="3"/>
      <c r="D8" s="3"/>
      <c r="E8" s="3"/>
      <c r="F8" s="3"/>
      <c r="G8" s="3"/>
    </row>
    <row r="9" spans="1:7" ht="13.5" customHeight="1" x14ac:dyDescent="0.2">
      <c r="A9" s="3"/>
      <c r="B9" s="3"/>
      <c r="C9" s="3"/>
      <c r="D9" s="3"/>
      <c r="E9" s="3"/>
      <c r="F9" s="3"/>
      <c r="G9" s="3"/>
    </row>
    <row r="10" spans="1:7" ht="13.5" customHeight="1" x14ac:dyDescent="0.2">
      <c r="A10" s="319" t="s">
        <v>102</v>
      </c>
      <c r="B10" s="316"/>
      <c r="C10" s="316"/>
      <c r="D10" s="316"/>
      <c r="E10" s="316"/>
      <c r="F10" s="316"/>
      <c r="G10" s="3"/>
    </row>
    <row r="11" spans="1:7" ht="13.5" customHeight="1" x14ac:dyDescent="0.2">
      <c r="A11" s="319" t="s">
        <v>145</v>
      </c>
      <c r="B11" s="316"/>
      <c r="C11" s="316"/>
      <c r="D11" s="316"/>
      <c r="E11" s="316"/>
      <c r="F11" s="316"/>
      <c r="G11" s="3"/>
    </row>
    <row r="12" spans="1:7" ht="13.5" customHeight="1" x14ac:dyDescent="0.2">
      <c r="A12" s="319" t="s">
        <v>103</v>
      </c>
      <c r="B12" s="316"/>
      <c r="C12" s="316"/>
      <c r="D12" s="316"/>
      <c r="E12" s="316"/>
      <c r="F12" s="316"/>
      <c r="G12" s="3"/>
    </row>
    <row r="13" spans="1:7" ht="13.5" customHeight="1" x14ac:dyDescent="0.2">
      <c r="A13" s="316"/>
      <c r="B13" s="316"/>
      <c r="C13" s="316"/>
      <c r="D13" s="316"/>
      <c r="E13" s="316"/>
      <c r="F13" s="316"/>
      <c r="G13" s="3"/>
    </row>
    <row r="14" spans="1:7" ht="13.5" customHeight="1" x14ac:dyDescent="0.2">
      <c r="A14" s="319" t="s">
        <v>114</v>
      </c>
      <c r="B14" s="316"/>
      <c r="C14" s="316"/>
      <c r="D14" s="316"/>
      <c r="E14" s="316"/>
      <c r="F14" s="316"/>
      <c r="G14" s="3"/>
    </row>
    <row r="15" spans="1:7" ht="13.5" customHeight="1" x14ac:dyDescent="0.2">
      <c r="A15" s="319" t="s">
        <v>115</v>
      </c>
      <c r="B15" s="316"/>
      <c r="C15" s="316"/>
      <c r="D15" s="316"/>
      <c r="E15" s="316"/>
      <c r="F15" s="316"/>
      <c r="G15" s="3"/>
    </row>
    <row r="16" spans="1:7" ht="13.5" customHeight="1" x14ac:dyDescent="0.2">
      <c r="A16" s="319" t="s">
        <v>116</v>
      </c>
      <c r="B16" s="316"/>
      <c r="C16" s="316"/>
      <c r="D16" s="316"/>
      <c r="E16" s="316"/>
      <c r="F16" s="316"/>
      <c r="G16" s="3"/>
    </row>
    <row r="17" spans="1:8" ht="13.5" customHeight="1" x14ac:dyDescent="0.2">
      <c r="A17" s="319" t="s">
        <v>121</v>
      </c>
      <c r="B17" s="316"/>
      <c r="C17" s="316"/>
      <c r="D17" s="316"/>
      <c r="E17" s="316"/>
      <c r="F17" s="316"/>
      <c r="G17" s="3"/>
    </row>
    <row r="18" spans="1:8" ht="13.5" customHeight="1" x14ac:dyDescent="0.2">
      <c r="A18" s="319" t="s">
        <v>170</v>
      </c>
      <c r="B18" s="316"/>
      <c r="C18" s="316"/>
      <c r="D18" s="316"/>
      <c r="E18" s="316"/>
      <c r="F18" s="316"/>
      <c r="G18" s="3"/>
    </row>
    <row r="19" spans="1:8" ht="13.5" customHeight="1" x14ac:dyDescent="0.2">
      <c r="A19" s="319" t="s">
        <v>172</v>
      </c>
      <c r="B19" s="316"/>
      <c r="C19" s="316"/>
      <c r="D19" s="316"/>
      <c r="E19" s="316"/>
      <c r="F19" s="316"/>
      <c r="G19" s="3"/>
    </row>
    <row r="20" spans="1:8" ht="13.5" customHeight="1" x14ac:dyDescent="0.2">
      <c r="A20" s="319" t="s">
        <v>171</v>
      </c>
      <c r="B20" s="316"/>
      <c r="C20" s="316"/>
      <c r="D20" s="316"/>
      <c r="E20" s="316"/>
      <c r="F20" s="316"/>
      <c r="G20" s="3"/>
    </row>
    <row r="21" spans="1:8" ht="13.5" customHeight="1" x14ac:dyDescent="0.2">
      <c r="A21" s="3"/>
      <c r="B21" s="3"/>
      <c r="C21" s="3"/>
      <c r="D21" s="3"/>
      <c r="E21" s="3"/>
      <c r="F21" s="3"/>
      <c r="G21" s="3"/>
    </row>
    <row r="22" spans="1:8" ht="13.5" customHeight="1" x14ac:dyDescent="0.2">
      <c r="A22" s="3"/>
      <c r="B22" s="162" t="s">
        <v>97</v>
      </c>
      <c r="C22" s="250" t="s">
        <v>96</v>
      </c>
      <c r="D22" s="232"/>
      <c r="E22" s="232"/>
      <c r="F22" s="232"/>
      <c r="G22" s="3"/>
    </row>
    <row r="23" spans="1:8" ht="33.75" x14ac:dyDescent="0.2">
      <c r="A23" s="3"/>
      <c r="B23" s="157" t="s">
        <v>150</v>
      </c>
      <c r="C23" s="249" t="s">
        <v>149</v>
      </c>
      <c r="D23" s="40"/>
      <c r="E23" s="230"/>
      <c r="F23" s="230"/>
      <c r="G23" s="25"/>
    </row>
    <row r="24" spans="1:8" ht="13.5" customHeight="1" x14ac:dyDescent="0.2">
      <c r="A24" s="3"/>
      <c r="B24" s="158" t="s">
        <v>4</v>
      </c>
      <c r="C24" s="203" t="s">
        <v>4</v>
      </c>
      <c r="D24" s="243"/>
      <c r="E24" s="244"/>
      <c r="F24" s="202"/>
      <c r="G24" s="199"/>
      <c r="H24" s="199"/>
    </row>
    <row r="25" spans="1:8" ht="13.5" customHeight="1" x14ac:dyDescent="0.2">
      <c r="A25" s="10" t="s">
        <v>106</v>
      </c>
      <c r="B25" s="169">
        <f>'Statements of Operations'!B40</f>
        <v>51668</v>
      </c>
      <c r="C25" s="80">
        <f>'Statements of Operations'!C40</f>
        <v>-206702</v>
      </c>
      <c r="D25" s="252"/>
      <c r="E25" s="211"/>
      <c r="F25" s="211"/>
      <c r="G25" s="3"/>
    </row>
    <row r="26" spans="1:8" ht="13.5" customHeight="1" x14ac:dyDescent="0.2">
      <c r="A26" s="9" t="s">
        <v>50</v>
      </c>
      <c r="B26" s="166">
        <f>'Statements of Operations'!B38</f>
        <v>840</v>
      </c>
      <c r="C26" s="82">
        <f>'Statements of Operations'!C38</f>
        <v>-1111</v>
      </c>
      <c r="D26" s="196"/>
      <c r="E26" s="121"/>
      <c r="F26" s="121"/>
      <c r="G26" s="3"/>
    </row>
    <row r="27" spans="1:8" ht="13.5" customHeight="1" x14ac:dyDescent="0.2">
      <c r="A27" s="9" t="s">
        <v>11</v>
      </c>
      <c r="B27" s="166">
        <f>-'Statements of Operations'!B28</f>
        <v>8898</v>
      </c>
      <c r="C27" s="82">
        <f>-'Statements of Operations'!C28</f>
        <v>43313</v>
      </c>
      <c r="D27" s="121"/>
      <c r="E27" s="121"/>
      <c r="F27" s="121"/>
      <c r="G27" s="3"/>
    </row>
    <row r="28" spans="1:8" ht="13.5" customHeight="1" x14ac:dyDescent="0.2">
      <c r="A28" s="9" t="s">
        <v>8</v>
      </c>
      <c r="B28" s="166">
        <f>'Statements of Operations'!B14</f>
        <v>31921</v>
      </c>
      <c r="C28" s="82">
        <f>'Statements of Operations'!C14</f>
        <v>63699</v>
      </c>
      <c r="D28" s="196"/>
      <c r="E28" s="121"/>
      <c r="F28" s="121"/>
      <c r="G28" s="3"/>
    </row>
    <row r="29" spans="1:8" s="140" customFormat="1" ht="13.5" customHeight="1" x14ac:dyDescent="0.2">
      <c r="A29" s="9" t="s">
        <v>101</v>
      </c>
      <c r="B29" s="166">
        <f>'Statements of Operations'!B15</f>
        <v>7623</v>
      </c>
      <c r="C29" s="82">
        <f>'Statements of Operations'!C15</f>
        <v>8306</v>
      </c>
      <c r="D29" s="196"/>
      <c r="E29" s="121"/>
      <c r="F29" s="121"/>
      <c r="G29" s="139"/>
    </row>
    <row r="30" spans="1:8" ht="13.5" customHeight="1" x14ac:dyDescent="0.2">
      <c r="A30" s="9" t="s">
        <v>113</v>
      </c>
      <c r="B30" s="166">
        <f>'Statements of Operations'!B16</f>
        <v>14690</v>
      </c>
      <c r="C30" s="121">
        <f>'Statements of Operations'!C16</f>
        <v>-833</v>
      </c>
      <c r="D30" s="196"/>
      <c r="E30" s="121"/>
      <c r="F30" s="121"/>
      <c r="G30" s="3"/>
    </row>
    <row r="31" spans="1:8" s="52" customFormat="1" ht="13.5" customHeight="1" x14ac:dyDescent="0.2">
      <c r="A31" s="9" t="s">
        <v>83</v>
      </c>
      <c r="B31" s="166">
        <f>'Statements of Operations'!B18</f>
        <v>0</v>
      </c>
      <c r="C31" s="121">
        <f>'Statements of Operations'!C18</f>
        <v>85520</v>
      </c>
      <c r="D31" s="196"/>
      <c r="E31" s="121"/>
      <c r="F31" s="121"/>
      <c r="G31" s="51"/>
    </row>
    <row r="32" spans="1:8" s="55" customFormat="1" ht="13.5" customHeight="1" x14ac:dyDescent="0.2">
      <c r="A32" s="200" t="s">
        <v>87</v>
      </c>
      <c r="B32" s="166">
        <f>-'Statements of Operations'!B33</f>
        <v>2030</v>
      </c>
      <c r="C32" s="121">
        <f>-'Statements of Operations'!C33</f>
        <v>2213</v>
      </c>
      <c r="D32" s="196"/>
      <c r="E32" s="121"/>
      <c r="F32" s="121"/>
      <c r="G32" s="54"/>
    </row>
    <row r="33" spans="1:10" s="104" customFormat="1" ht="13.5" customHeight="1" x14ac:dyDescent="0.2">
      <c r="A33" s="9" t="s">
        <v>89</v>
      </c>
      <c r="B33" s="167">
        <f>-'Statements of Operations'!B34</f>
        <v>2828</v>
      </c>
      <c r="C33" s="84">
        <f>-'Statements of Operations'!C34</f>
        <v>3875</v>
      </c>
      <c r="D33" s="196"/>
      <c r="E33" s="121"/>
      <c r="F33" s="121"/>
      <c r="G33" s="103"/>
    </row>
    <row r="34" spans="1:10" ht="13.5" customHeight="1" x14ac:dyDescent="0.2">
      <c r="A34" s="9"/>
      <c r="B34" s="254"/>
      <c r="C34" s="129"/>
      <c r="D34" s="131"/>
      <c r="E34" s="231"/>
      <c r="F34" s="231"/>
      <c r="G34" s="3"/>
    </row>
    <row r="35" spans="1:10" ht="13.5" customHeight="1" thickBot="1" x14ac:dyDescent="0.25">
      <c r="A35" s="10" t="s">
        <v>93</v>
      </c>
      <c r="B35" s="168">
        <f>SUM(B25:B34)</f>
        <v>120498</v>
      </c>
      <c r="C35" s="85">
        <f>SUM(C25:C34)</f>
        <v>-1720</v>
      </c>
      <c r="D35" s="252"/>
      <c r="E35" s="211"/>
      <c r="F35" s="211"/>
      <c r="G35" s="11"/>
    </row>
    <row r="36" spans="1:10" ht="13.5" customHeight="1" thickTop="1" x14ac:dyDescent="0.2">
      <c r="A36" s="3"/>
      <c r="B36" s="3"/>
      <c r="C36" s="119"/>
      <c r="D36" s="131"/>
      <c r="E36" s="130"/>
      <c r="F36" s="131"/>
      <c r="G36" s="3"/>
    </row>
    <row r="37" spans="1:10" ht="13.5" customHeight="1" x14ac:dyDescent="0.2">
      <c r="A37" s="329" t="s">
        <v>109</v>
      </c>
      <c r="B37" s="330"/>
      <c r="C37" s="330"/>
      <c r="D37" s="3"/>
      <c r="E37" s="25"/>
      <c r="F37" s="25"/>
      <c r="G37" s="3"/>
    </row>
    <row r="38" spans="1:10" ht="13.5" customHeight="1" x14ac:dyDescent="0.2">
      <c r="A38" s="3"/>
      <c r="B38" s="3"/>
      <c r="C38" s="3"/>
      <c r="D38" s="3"/>
      <c r="E38" s="3"/>
      <c r="F38" s="3"/>
      <c r="G38" s="3"/>
    </row>
    <row r="39" spans="1:10" ht="13.5" customHeight="1" x14ac:dyDescent="0.2">
      <c r="A39" s="319" t="s">
        <v>122</v>
      </c>
      <c r="B39" s="330"/>
      <c r="C39" s="330"/>
      <c r="D39" s="316"/>
      <c r="E39" s="330"/>
      <c r="F39" s="330"/>
      <c r="G39" s="3"/>
    </row>
    <row r="40" spans="1:10" ht="13.5" customHeight="1" x14ac:dyDescent="0.2">
      <c r="A40" s="319" t="s">
        <v>123</v>
      </c>
      <c r="B40" s="330"/>
      <c r="C40" s="330"/>
      <c r="D40" s="316"/>
      <c r="E40" s="330"/>
      <c r="F40" s="330"/>
      <c r="G40" s="3"/>
    </row>
    <row r="41" spans="1:10" ht="13.5" customHeight="1" x14ac:dyDescent="0.2">
      <c r="A41" s="319" t="s">
        <v>117</v>
      </c>
      <c r="B41" s="330"/>
      <c r="C41" s="330"/>
      <c r="D41" s="316"/>
      <c r="E41" s="330"/>
      <c r="F41" s="330"/>
      <c r="G41" s="3"/>
    </row>
    <row r="42" spans="1:10" ht="13.5" customHeight="1" x14ac:dyDescent="0.2">
      <c r="A42" s="319" t="s">
        <v>118</v>
      </c>
      <c r="B42" s="330"/>
      <c r="C42" s="330"/>
      <c r="D42" s="316"/>
      <c r="E42" s="330"/>
      <c r="F42" s="330"/>
      <c r="G42" s="3"/>
    </row>
    <row r="43" spans="1:10" ht="13.5" customHeight="1" x14ac:dyDescent="0.2">
      <c r="A43" s="319" t="s">
        <v>119</v>
      </c>
      <c r="B43" s="330"/>
      <c r="C43" s="330"/>
      <c r="D43" s="316"/>
      <c r="E43" s="330"/>
      <c r="F43" s="330"/>
      <c r="G43" s="3"/>
    </row>
    <row r="44" spans="1:10" ht="13.5" customHeight="1" x14ac:dyDescent="0.2">
      <c r="A44" s="319" t="s">
        <v>120</v>
      </c>
      <c r="B44" s="330"/>
      <c r="C44" s="330"/>
      <c r="D44" s="316"/>
      <c r="E44" s="330"/>
      <c r="F44" s="330"/>
      <c r="G44" s="3"/>
    </row>
    <row r="45" spans="1:10" s="227" customFormat="1" ht="13.5" customHeight="1" x14ac:dyDescent="0.2">
      <c r="A45" s="228"/>
      <c r="B45" s="229"/>
      <c r="C45" s="229"/>
      <c r="D45" s="226"/>
      <c r="E45" s="229"/>
      <c r="F45" s="229"/>
      <c r="G45" s="226"/>
    </row>
    <row r="46" spans="1:10" ht="12.75" x14ac:dyDescent="0.2">
      <c r="A46" s="3"/>
      <c r="B46" s="157" t="str">
        <f>B22</f>
        <v>Successor</v>
      </c>
      <c r="C46" s="251" t="s">
        <v>96</v>
      </c>
      <c r="D46" s="233"/>
      <c r="E46" s="233"/>
      <c r="F46" s="233"/>
      <c r="G46" s="3"/>
      <c r="H46" s="328"/>
      <c r="I46" s="318"/>
      <c r="J46" s="318"/>
    </row>
    <row r="47" spans="1:10" ht="33.75" x14ac:dyDescent="0.2">
      <c r="A47" s="3"/>
      <c r="B47" s="175" t="str">
        <f>B23</f>
        <v>Three Months Ended March 31, 2017</v>
      </c>
      <c r="C47" s="137" t="str">
        <f>C23</f>
        <v>Three Months Ended March 31, 2016</v>
      </c>
      <c r="D47" s="253" t="s">
        <v>3</v>
      </c>
      <c r="E47" s="230"/>
      <c r="F47" s="230"/>
      <c r="G47" s="10" t="s">
        <v>3</v>
      </c>
      <c r="H47" s="4" t="s">
        <v>3</v>
      </c>
      <c r="I47" s="15" t="s">
        <v>3</v>
      </c>
      <c r="J47" s="4" t="s">
        <v>3</v>
      </c>
    </row>
    <row r="48" spans="1:10" ht="13.5" customHeight="1" x14ac:dyDescent="0.2">
      <c r="A48" s="3"/>
      <c r="B48" s="245" t="s">
        <v>4</v>
      </c>
      <c r="C48" s="246" t="s">
        <v>4</v>
      </c>
      <c r="D48" s="247"/>
      <c r="E48" s="244"/>
      <c r="F48" s="234"/>
      <c r="G48" s="3"/>
    </row>
    <row r="49" spans="1:10" ht="13.5" customHeight="1" x14ac:dyDescent="0.2">
      <c r="A49" s="118" t="s">
        <v>106</v>
      </c>
      <c r="B49" s="169">
        <f>B25</f>
        <v>51668</v>
      </c>
      <c r="C49" s="80">
        <f>C25</f>
        <v>-206702</v>
      </c>
      <c r="D49" s="122"/>
      <c r="E49" s="211"/>
      <c r="F49" s="211"/>
      <c r="G49" s="3"/>
      <c r="H49" s="13"/>
      <c r="I49" s="3"/>
      <c r="J49" s="13"/>
    </row>
    <row r="50" spans="1:10" ht="13.5" customHeight="1" x14ac:dyDescent="0.2">
      <c r="A50" s="119"/>
      <c r="B50" s="184"/>
      <c r="C50" s="88"/>
      <c r="D50" s="66"/>
      <c r="E50" s="234"/>
      <c r="F50" s="234"/>
      <c r="G50" s="3"/>
      <c r="H50" s="3"/>
      <c r="I50" s="3"/>
      <c r="J50" s="3"/>
    </row>
    <row r="51" spans="1:10" ht="13.5" customHeight="1" x14ac:dyDescent="0.2">
      <c r="A51" s="68" t="s">
        <v>113</v>
      </c>
      <c r="B51" s="166">
        <f t="shared" ref="B51:C54" si="0">B30</f>
        <v>14690</v>
      </c>
      <c r="C51" s="82">
        <f t="shared" si="0"/>
        <v>-833</v>
      </c>
      <c r="D51" s="124"/>
      <c r="E51" s="121"/>
      <c r="F51" s="121"/>
      <c r="G51" s="95"/>
      <c r="H51" s="16"/>
      <c r="I51" s="3"/>
      <c r="J51" s="16"/>
    </row>
    <row r="52" spans="1:10" s="52" customFormat="1" ht="13.5" customHeight="1" x14ac:dyDescent="0.2">
      <c r="A52" s="68" t="s">
        <v>83</v>
      </c>
      <c r="B52" s="166">
        <f t="shared" si="0"/>
        <v>0</v>
      </c>
      <c r="C52" s="82">
        <f t="shared" si="0"/>
        <v>85520</v>
      </c>
      <c r="D52" s="124"/>
      <c r="E52" s="121"/>
      <c r="F52" s="121"/>
      <c r="G52" s="51"/>
      <c r="H52" s="53"/>
      <c r="I52" s="51"/>
      <c r="J52" s="53"/>
    </row>
    <row r="53" spans="1:10" s="55" customFormat="1" ht="13.5" customHeight="1" x14ac:dyDescent="0.2">
      <c r="A53" s="200" t="s">
        <v>87</v>
      </c>
      <c r="B53" s="166">
        <f t="shared" si="0"/>
        <v>2030</v>
      </c>
      <c r="C53" s="82">
        <f t="shared" si="0"/>
        <v>2213</v>
      </c>
      <c r="D53" s="124"/>
      <c r="E53" s="121"/>
      <c r="F53" s="121"/>
      <c r="G53" s="54"/>
      <c r="H53" s="56"/>
      <c r="I53" s="54"/>
      <c r="J53" s="56"/>
    </row>
    <row r="54" spans="1:10" s="104" customFormat="1" ht="13.5" customHeight="1" x14ac:dyDescent="0.2">
      <c r="A54" s="68" t="s">
        <v>89</v>
      </c>
      <c r="B54" s="166">
        <f t="shared" si="0"/>
        <v>2828</v>
      </c>
      <c r="C54" s="82">
        <f t="shared" si="0"/>
        <v>3875</v>
      </c>
      <c r="D54" s="124"/>
      <c r="E54" s="121"/>
      <c r="F54" s="121"/>
      <c r="G54" s="103"/>
      <c r="H54" s="105"/>
      <c r="I54" s="103"/>
      <c r="J54" s="105"/>
    </row>
    <row r="55" spans="1:10" ht="13.5" customHeight="1" x14ac:dyDescent="0.2">
      <c r="A55" s="68" t="s">
        <v>82</v>
      </c>
      <c r="B55" s="167">
        <f>ROUND((-B51-B53-(B54*0.3))*0.36,0)</f>
        <v>-6325</v>
      </c>
      <c r="C55" s="311">
        <f>ROUND((-C51-C53-(C54*0.3))*0.36,0)</f>
        <v>-915</v>
      </c>
      <c r="D55" s="125"/>
      <c r="E55" s="121"/>
      <c r="F55" s="121"/>
      <c r="G55" s="3"/>
      <c r="H55" s="17"/>
      <c r="I55" s="3"/>
      <c r="J55" s="16"/>
    </row>
    <row r="56" spans="1:10" ht="13.5" customHeight="1" x14ac:dyDescent="0.2">
      <c r="A56" s="132"/>
      <c r="B56" s="174"/>
      <c r="C56" s="48"/>
      <c r="D56" s="48"/>
      <c r="E56" s="235"/>
      <c r="F56" s="235"/>
      <c r="G56" s="3"/>
      <c r="H56" s="3"/>
      <c r="I56" s="3"/>
      <c r="J56" s="3"/>
    </row>
    <row r="57" spans="1:10" ht="13.5" customHeight="1" thickBot="1" x14ac:dyDescent="0.25">
      <c r="A57" s="118" t="s">
        <v>110</v>
      </c>
      <c r="B57" s="168">
        <f>SUM(B49:B55)</f>
        <v>64891</v>
      </c>
      <c r="C57" s="85">
        <f>SUM(C49:C55)</f>
        <v>-116842</v>
      </c>
      <c r="D57" s="122"/>
      <c r="E57" s="211"/>
      <c r="F57" s="211"/>
      <c r="G57" s="13"/>
      <c r="H57" s="13"/>
      <c r="I57" s="13"/>
      <c r="J57" s="13"/>
    </row>
    <row r="58" spans="1:10" ht="13.5" customHeight="1" thickTop="1" x14ac:dyDescent="0.2">
      <c r="A58" s="66"/>
      <c r="B58" s="174"/>
      <c r="C58" s="48"/>
      <c r="D58" s="48"/>
      <c r="E58" s="235"/>
      <c r="F58" s="235"/>
      <c r="G58" s="8"/>
      <c r="H58" s="18"/>
      <c r="I58" s="8"/>
      <c r="J58" s="18"/>
    </row>
    <row r="59" spans="1:10" ht="13.5" customHeight="1" thickBot="1" x14ac:dyDescent="0.25">
      <c r="A59" s="118" t="s">
        <v>14</v>
      </c>
      <c r="B59" s="185">
        <f>'Statements of Operations'!B49</f>
        <v>25408</v>
      </c>
      <c r="C59" s="143">
        <f>'Statements of Operations'!C47</f>
        <v>21293</v>
      </c>
      <c r="D59" s="179"/>
      <c r="E59" s="194"/>
      <c r="F59" s="194"/>
      <c r="G59" s="3"/>
      <c r="H59" s="16"/>
      <c r="I59" s="3"/>
      <c r="J59" s="16"/>
    </row>
    <row r="60" spans="1:10" ht="13.5" customHeight="1" thickTop="1" x14ac:dyDescent="0.2">
      <c r="A60" s="119"/>
      <c r="B60" s="176"/>
      <c r="C60" s="180"/>
      <c r="D60" s="179"/>
      <c r="E60" s="236"/>
      <c r="F60" s="236"/>
      <c r="G60" s="3"/>
    </row>
    <row r="61" spans="1:10" ht="13.5" customHeight="1" x14ac:dyDescent="0.2">
      <c r="A61" s="118" t="s">
        <v>168</v>
      </c>
      <c r="B61" s="256">
        <f>'Statements of Operations'!B45</f>
        <v>2.0299999999999998</v>
      </c>
      <c r="C61" s="181">
        <f>'Statements of Operations'!C43</f>
        <v>-9.7100000000000009</v>
      </c>
      <c r="D61" s="182"/>
      <c r="E61" s="193"/>
      <c r="F61" s="193"/>
      <c r="G61" s="3"/>
      <c r="H61" s="12"/>
      <c r="I61" s="3"/>
      <c r="J61" s="12"/>
    </row>
    <row r="62" spans="1:10" ht="13.5" customHeight="1" x14ac:dyDescent="0.2">
      <c r="A62" s="119"/>
      <c r="B62" s="186"/>
      <c r="C62" s="89"/>
      <c r="D62" s="48"/>
      <c r="E62" s="237"/>
      <c r="F62" s="237"/>
      <c r="G62" s="3"/>
      <c r="H62" s="3"/>
      <c r="I62" s="3"/>
      <c r="J62" s="3"/>
    </row>
    <row r="63" spans="1:10" ht="13.5" customHeight="1" x14ac:dyDescent="0.2">
      <c r="A63" s="68" t="s">
        <v>113</v>
      </c>
      <c r="B63" s="187">
        <f>ROUND(B51/$B59,2)</f>
        <v>0.57999999999999996</v>
      </c>
      <c r="C63" s="183">
        <f>ROUND(C51/$C$59,2)</f>
        <v>-0.04</v>
      </c>
      <c r="D63" s="123"/>
      <c r="E63" s="238"/>
      <c r="F63" s="238"/>
      <c r="G63" s="19"/>
      <c r="H63" s="19"/>
      <c r="I63" s="3"/>
      <c r="J63" s="12"/>
    </row>
    <row r="64" spans="1:10" s="52" customFormat="1" ht="13.5" customHeight="1" x14ac:dyDescent="0.2">
      <c r="A64" s="68" t="s">
        <v>83</v>
      </c>
      <c r="B64" s="187">
        <v>0</v>
      </c>
      <c r="C64" s="183">
        <f t="shared" ref="C64:C67" si="1">ROUND(C52/$C$59,2)</f>
        <v>4.0199999999999996</v>
      </c>
      <c r="D64" s="123"/>
      <c r="E64" s="238"/>
      <c r="F64" s="238"/>
      <c r="G64" s="19"/>
      <c r="H64" s="19"/>
      <c r="I64" s="51"/>
      <c r="J64" s="12"/>
    </row>
    <row r="65" spans="1:10" s="55" customFormat="1" ht="13.5" customHeight="1" x14ac:dyDescent="0.2">
      <c r="A65" s="200" t="s">
        <v>87</v>
      </c>
      <c r="B65" s="187">
        <f>ROUND(B53/$B59,2)</f>
        <v>0.08</v>
      </c>
      <c r="C65" s="183">
        <f t="shared" si="1"/>
        <v>0.1</v>
      </c>
      <c r="D65" s="123"/>
      <c r="E65" s="238"/>
      <c r="F65" s="238"/>
      <c r="G65" s="19"/>
      <c r="H65" s="19"/>
      <c r="I65" s="54"/>
      <c r="J65" s="12"/>
    </row>
    <row r="66" spans="1:10" s="110" customFormat="1" ht="13.5" customHeight="1" x14ac:dyDescent="0.2">
      <c r="A66" s="68" t="s">
        <v>89</v>
      </c>
      <c r="B66" s="187">
        <f>ROUND(B54/$B59,2)</f>
        <v>0.11</v>
      </c>
      <c r="C66" s="183">
        <f t="shared" si="1"/>
        <v>0.18</v>
      </c>
      <c r="D66" s="123"/>
      <c r="E66" s="238"/>
      <c r="F66" s="238"/>
      <c r="G66" s="19"/>
      <c r="H66" s="19"/>
      <c r="I66" s="109"/>
      <c r="J66" s="12"/>
    </row>
    <row r="67" spans="1:10" ht="13.5" customHeight="1" x14ac:dyDescent="0.2">
      <c r="A67" s="68" t="s">
        <v>51</v>
      </c>
      <c r="B67" s="187">
        <f>ROUND(B55/$B59,2)</f>
        <v>-0.25</v>
      </c>
      <c r="C67" s="183">
        <f t="shared" si="1"/>
        <v>-0.04</v>
      </c>
      <c r="D67" s="123"/>
      <c r="E67" s="238"/>
      <c r="F67" s="238"/>
      <c r="G67" s="19"/>
      <c r="H67" s="19"/>
      <c r="I67" s="3"/>
      <c r="J67" s="19"/>
    </row>
    <row r="68" spans="1:10" ht="13.5" customHeight="1" thickBot="1" x14ac:dyDescent="0.25">
      <c r="A68" s="118" t="s">
        <v>169</v>
      </c>
      <c r="B68" s="189">
        <f>SUM(B61:B67)</f>
        <v>2.5499999999999998</v>
      </c>
      <c r="C68" s="197">
        <f>SUM(C61:C67)</f>
        <v>-5.4900000000000011</v>
      </c>
      <c r="D68" s="126"/>
      <c r="E68" s="239"/>
      <c r="F68" s="239"/>
      <c r="G68" s="3"/>
      <c r="H68" s="12"/>
      <c r="I68" s="3"/>
      <c r="J68" s="12"/>
    </row>
    <row r="69" spans="1:10" ht="13.5" customHeight="1" thickTop="1" x14ac:dyDescent="0.2">
      <c r="A69" s="48"/>
      <c r="B69" s="133"/>
      <c r="C69" s="134"/>
      <c r="D69" s="66"/>
      <c r="E69" s="135"/>
      <c r="F69" s="136"/>
    </row>
    <row r="70" spans="1:10" ht="13.5" customHeight="1" x14ac:dyDescent="0.2">
      <c r="B70" s="37"/>
      <c r="C70" s="37"/>
      <c r="E70" s="44"/>
    </row>
    <row r="71" spans="1:10" ht="13.5" customHeight="1" x14ac:dyDescent="0.2">
      <c r="B71" s="39"/>
      <c r="C71" s="39"/>
    </row>
    <row r="72" spans="1:10" ht="13.5" customHeight="1" x14ac:dyDescent="0.2">
      <c r="B72" s="39"/>
      <c r="C72" s="39"/>
      <c r="E72" s="44"/>
      <c r="F72" s="44"/>
    </row>
    <row r="73" spans="1:10" ht="13.5" customHeight="1" x14ac:dyDescent="0.2">
      <c r="B73" s="39"/>
      <c r="C73" s="39"/>
    </row>
    <row r="74" spans="1:10" ht="13.5" customHeight="1" x14ac:dyDescent="0.2">
      <c r="B74" s="39"/>
      <c r="C74" s="39"/>
    </row>
  </sheetData>
  <mergeCells count="24">
    <mergeCell ref="A16:F16"/>
    <mergeCell ref="A17:F17"/>
    <mergeCell ref="H46:J46"/>
    <mergeCell ref="A37:C37"/>
    <mergeCell ref="A39:F39"/>
    <mergeCell ref="A40:F40"/>
    <mergeCell ref="A41:F41"/>
    <mergeCell ref="A42:F42"/>
    <mergeCell ref="A43:F43"/>
    <mergeCell ref="A44:F44"/>
    <mergeCell ref="A18:F18"/>
    <mergeCell ref="A20:F20"/>
    <mergeCell ref="A19:F19"/>
    <mergeCell ref="A1:F1"/>
    <mergeCell ref="A2:F2"/>
    <mergeCell ref="A3:F3"/>
    <mergeCell ref="A5:F5"/>
    <mergeCell ref="A6:F6"/>
    <mergeCell ref="A15:F15"/>
    <mergeCell ref="A10:F10"/>
    <mergeCell ref="A11:F11"/>
    <mergeCell ref="A12:F12"/>
    <mergeCell ref="A13:F13"/>
    <mergeCell ref="A14:F14"/>
  </mergeCells>
  <pageMargins left="0.7" right="0.7" top="0.75" bottom="0.75" header="0.3" footer="0.3"/>
  <pageSetup scale="64" orientation="portrait" r:id="rId1"/>
  <rowBreaks count="1" manualBreakCount="1">
    <brk id="68" max="7" man="1"/>
  </rowBreaks>
  <ignoredErrors>
    <ignoredError sqref="B68:B69 B57:B58 B60 G59 B62 G61 C69:D69 C57:D58 C60:D60 C59:D59 C62:D62 C61:D61 D64 D63 D67 G64 G63 G67 D68 G68 G69 G57:G58 G60 G62 D65 G6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Statements of Operations</vt:lpstr>
      <vt:lpstr>Balance Sheet</vt:lpstr>
      <vt:lpstr>Statement of Cash Flows</vt:lpstr>
      <vt:lpstr>Debt Schedule</vt:lpstr>
      <vt:lpstr>Operational Performance</vt:lpstr>
      <vt:lpstr>Reconciliation page</vt:lpstr>
      <vt:lpstr>Sheet1</vt:lpstr>
      <vt:lpstr>'Reconciliation page'!Print_Area</vt:lpstr>
      <vt:lpstr>'Statements of Operations'!Print_Area</vt:lpstr>
      <vt:lpstr>'Operational Performance'!Print_Titles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2017-05-01T17:31:32Z</cp:lastPrinted>
  <dcterms:created xsi:type="dcterms:W3CDTF">2015-01-20T16:57:13Z</dcterms:created>
  <dcterms:modified xsi:type="dcterms:W3CDTF">2017-05-01T22:26:30Z</dcterms:modified>
</cp:coreProperties>
</file>